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120" yWindow="36" windowWidth="17100" windowHeight="9936"/>
  </bookViews>
  <sheets>
    <sheet name="Compute Ephemeris" sheetId="16" r:id="rId1"/>
    <sheet name="Const" sheetId="17" state="hidden" r:id="rId2"/>
    <sheet name="Ephemerides" sheetId="22" r:id="rId3"/>
    <sheet name="Trajectory - Harro Zimmer" sheetId="23" r:id="rId4"/>
  </sheets>
  <functionGroups builtInGroupCount="17"/>
  <definedNames>
    <definedName name="_xlnm.Print_Area" localSheetId="0">'Compute Ephemeris'!$A$1:$O$76</definedName>
    <definedName name="_xlnm.Print_Titles" localSheetId="0">'Compute Ephemeris'!$1:$5</definedName>
  </definedNames>
  <calcPr calcId="145621" refMode="R1C1"/>
</workbook>
</file>

<file path=xl/calcChain.xml><?xml version="1.0" encoding="utf-8"?>
<calcChain xmlns="http://schemas.openxmlformats.org/spreadsheetml/2006/main">
  <c r="A1" i="16" l="1"/>
  <c r="C76" i="16"/>
  <c r="C75" i="16"/>
  <c r="C74" i="16"/>
  <c r="C73" i="16"/>
  <c r="C72" i="16"/>
  <c r="C71" i="16"/>
  <c r="C70" i="16"/>
  <c r="C69" i="16"/>
  <c r="C68" i="16"/>
  <c r="C67" i="16"/>
  <c r="C66" i="16"/>
  <c r="C65" i="16"/>
  <c r="C64" i="16"/>
  <c r="C63" i="16"/>
  <c r="C62" i="16"/>
  <c r="C61" i="16"/>
  <c r="C60" i="16"/>
  <c r="C59" i="16"/>
  <c r="C58" i="16"/>
  <c r="C57" i="16"/>
  <c r="C56" i="16"/>
  <c r="C55" i="16"/>
  <c r="C54" i="16"/>
  <c r="C53" i="16"/>
  <c r="C52" i="16"/>
  <c r="C51" i="16"/>
  <c r="C50" i="16"/>
  <c r="C49" i="16"/>
  <c r="C48" i="16"/>
  <c r="C47" i="16"/>
  <c r="C46" i="16"/>
  <c r="C45" i="16"/>
  <c r="C44" i="16"/>
  <c r="C43" i="16"/>
  <c r="C42" i="16"/>
  <c r="C41" i="16"/>
  <c r="C40" i="16"/>
  <c r="C39" i="16"/>
  <c r="C38" i="16"/>
  <c r="C37" i="16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6" i="16"/>
  <c r="B2" i="17"/>
  <c r="B3" i="17"/>
  <c r="E23" i="16"/>
  <c r="E54" i="16"/>
  <c r="E50" i="16"/>
  <c r="E37" i="16"/>
  <c r="E57" i="16"/>
  <c r="E17" i="16"/>
  <c r="E36" i="16"/>
  <c r="E24" i="16"/>
  <c r="E43" i="16"/>
  <c r="E52" i="16"/>
  <c r="E21" i="16"/>
  <c r="E63" i="16"/>
  <c r="E12" i="16"/>
  <c r="E25" i="16"/>
  <c r="E10" i="16"/>
  <c r="E15" i="16"/>
  <c r="E40" i="16"/>
  <c r="E69" i="16"/>
  <c r="E30" i="16"/>
  <c r="E41" i="16"/>
  <c r="E65" i="16"/>
  <c r="E72" i="16"/>
  <c r="E11" i="16"/>
  <c r="E62" i="16"/>
  <c r="E38" i="16"/>
  <c r="E59" i="16"/>
  <c r="E18" i="16"/>
  <c r="E26" i="16"/>
  <c r="E7" i="16"/>
  <c r="E6" i="16"/>
  <c r="E19" i="16"/>
  <c r="E46" i="16"/>
  <c r="E51" i="16"/>
  <c r="E49" i="16"/>
  <c r="E45" i="16"/>
  <c r="E13" i="16"/>
  <c r="E8" i="16"/>
  <c r="E22" i="16"/>
  <c r="E66" i="16"/>
  <c r="E58" i="16"/>
  <c r="E34" i="16"/>
  <c r="E27" i="16"/>
  <c r="E14" i="16"/>
  <c r="E61" i="16"/>
  <c r="E9" i="16"/>
  <c r="E55" i="16"/>
  <c r="E42" i="16"/>
  <c r="E75" i="16"/>
  <c r="E29" i="16"/>
  <c r="E73" i="16"/>
  <c r="E48" i="16"/>
  <c r="E53" i="16"/>
  <c r="E47" i="16"/>
  <c r="E16" i="16"/>
  <c r="E74" i="16"/>
  <c r="E44" i="16"/>
  <c r="E28" i="16"/>
  <c r="E71" i="16"/>
  <c r="E35" i="16"/>
  <c r="E70" i="16"/>
  <c r="E20" i="16"/>
  <c r="E68" i="16"/>
  <c r="E64" i="16"/>
  <c r="E76" i="16"/>
  <c r="E67" i="16"/>
  <c r="E33" i="16"/>
  <c r="E60" i="16"/>
  <c r="E56" i="16"/>
  <c r="E32" i="16"/>
  <c r="E39" i="16"/>
  <c r="E31" i="16"/>
  <c r="F31" i="16" l="1"/>
  <c r="F39" i="16"/>
  <c r="F32" i="16"/>
  <c r="F56" i="16"/>
  <c r="F60" i="16"/>
  <c r="F33" i="16"/>
  <c r="F67" i="16"/>
  <c r="F76" i="16"/>
  <c r="F64" i="16"/>
  <c r="F68" i="16"/>
  <c r="F20" i="16"/>
  <c r="F70" i="16"/>
  <c r="F35" i="16"/>
  <c r="F71" i="16"/>
  <c r="F28" i="16"/>
  <c r="F44" i="16"/>
  <c r="F74" i="16"/>
  <c r="F16" i="16"/>
  <c r="F47" i="16"/>
  <c r="F53" i="16"/>
  <c r="F48" i="16"/>
  <c r="F73" i="16"/>
  <c r="F29" i="16"/>
  <c r="F75" i="16"/>
  <c r="F42" i="16"/>
  <c r="F55" i="16"/>
  <c r="F9" i="16"/>
  <c r="F61" i="16"/>
  <c r="F14" i="16"/>
  <c r="F27" i="16"/>
  <c r="F34" i="16"/>
  <c r="F58" i="16"/>
  <c r="F66" i="16"/>
  <c r="F22" i="16"/>
  <c r="F8" i="16"/>
  <c r="F13" i="16"/>
  <c r="F45" i="16"/>
  <c r="F49" i="16"/>
  <c r="F51" i="16"/>
  <c r="F46" i="16"/>
  <c r="F19" i="16"/>
  <c r="F6" i="16"/>
  <c r="F7" i="16"/>
  <c r="F26" i="16"/>
  <c r="F18" i="16"/>
  <c r="F59" i="16"/>
  <c r="F38" i="16"/>
  <c r="F62" i="16"/>
  <c r="F11" i="16"/>
  <c r="F72" i="16"/>
  <c r="F65" i="16"/>
  <c r="F41" i="16"/>
  <c r="F30" i="16"/>
  <c r="F69" i="16"/>
  <c r="F40" i="16"/>
  <c r="F15" i="16"/>
  <c r="F10" i="16"/>
  <c r="F25" i="16"/>
  <c r="F12" i="16"/>
  <c r="F63" i="16"/>
  <c r="F21" i="16"/>
  <c r="F52" i="16"/>
  <c r="F43" i="16"/>
  <c r="F24" i="16"/>
  <c r="F36" i="16"/>
  <c r="F17" i="16"/>
  <c r="F57" i="16"/>
  <c r="F37" i="16"/>
  <c r="F50" i="16"/>
  <c r="F54" i="16"/>
  <c r="F23" i="16"/>
  <c r="P3" i="16"/>
  <c r="Q45" i="16" s="1"/>
  <c r="P41" i="16"/>
  <c r="P39" i="16"/>
  <c r="P37" i="16"/>
  <c r="P35" i="16"/>
  <c r="P33" i="16"/>
  <c r="P31" i="16"/>
  <c r="P29" i="16"/>
  <c r="P27" i="16"/>
  <c r="P25" i="16"/>
  <c r="P23" i="16"/>
  <c r="P21" i="16"/>
  <c r="P19" i="16"/>
  <c r="S19" i="16" s="1"/>
  <c r="T19" i="16" s="1"/>
  <c r="P17" i="16"/>
  <c r="S17" i="16" s="1"/>
  <c r="T17" i="16" s="1"/>
  <c r="P15" i="16"/>
  <c r="P13" i="16"/>
  <c r="S13" i="16" s="1"/>
  <c r="T13" i="16" s="1"/>
  <c r="P11" i="16"/>
  <c r="S11" i="16" s="1"/>
  <c r="T11" i="16" s="1"/>
  <c r="P9" i="16"/>
  <c r="S9" i="16" s="1"/>
  <c r="T9" i="16" s="1"/>
  <c r="P7" i="16"/>
  <c r="S7" i="16" s="1"/>
  <c r="T7" i="16" s="1"/>
  <c r="P75" i="16"/>
  <c r="S75" i="16" s="1"/>
  <c r="T75" i="16" s="1"/>
  <c r="P73" i="16"/>
  <c r="S73" i="16" s="1"/>
  <c r="T73" i="16" s="1"/>
  <c r="P71" i="16"/>
  <c r="P70" i="16"/>
  <c r="P68" i="16"/>
  <c r="P66" i="16"/>
  <c r="S66" i="16" s="1"/>
  <c r="T66" i="16" s="1"/>
  <c r="P64" i="16"/>
  <c r="S64" i="16" s="1"/>
  <c r="T64" i="16" s="1"/>
  <c r="P62" i="16"/>
  <c r="P60" i="16"/>
  <c r="S60" i="16" s="1"/>
  <c r="T60" i="16" s="1"/>
  <c r="P58" i="16"/>
  <c r="S58" i="16" s="1"/>
  <c r="T58" i="16" s="1"/>
  <c r="P56" i="16"/>
  <c r="S56" i="16" s="1"/>
  <c r="T56" i="16" s="1"/>
  <c r="P54" i="16"/>
  <c r="P52" i="16"/>
  <c r="S52" i="16" s="1"/>
  <c r="T52" i="16" s="1"/>
  <c r="P50" i="16"/>
  <c r="S50" i="16" s="1"/>
  <c r="T50" i="16" s="1"/>
  <c r="P48" i="16"/>
  <c r="S48" i="16" s="1"/>
  <c r="T48" i="16" s="1"/>
  <c r="P46" i="16"/>
  <c r="S46" i="16" s="1"/>
  <c r="T46" i="16" s="1"/>
  <c r="P44" i="16"/>
  <c r="P45" i="16"/>
  <c r="S45" i="16" s="1"/>
  <c r="T45" i="16" s="1"/>
  <c r="P49" i="16"/>
  <c r="S49" i="16" s="1"/>
  <c r="T49" i="16" s="1"/>
  <c r="P53" i="16"/>
  <c r="P57" i="16"/>
  <c r="S57" i="16" s="1"/>
  <c r="T57" i="16" s="1"/>
  <c r="P61" i="16"/>
  <c r="S61" i="16" s="1"/>
  <c r="T61" i="16" s="1"/>
  <c r="P65" i="16"/>
  <c r="P69" i="16"/>
  <c r="S69" i="16" s="1"/>
  <c r="T69" i="16" s="1"/>
  <c r="P72" i="16"/>
  <c r="P76" i="16"/>
  <c r="S76" i="16" s="1"/>
  <c r="T76" i="16" s="1"/>
  <c r="P6" i="16"/>
  <c r="P10" i="16"/>
  <c r="P14" i="16"/>
  <c r="P18" i="16"/>
  <c r="P22" i="16"/>
  <c r="S22" i="16" s="1"/>
  <c r="T22" i="16" s="1"/>
  <c r="P26" i="16"/>
  <c r="S26" i="16" s="1"/>
  <c r="T26" i="16" s="1"/>
  <c r="P30" i="16"/>
  <c r="P34" i="16"/>
  <c r="S34" i="16" s="1"/>
  <c r="T34" i="16" s="1"/>
  <c r="P38" i="16"/>
  <c r="S38" i="16" s="1"/>
  <c r="T38" i="16" s="1"/>
  <c r="P42" i="16"/>
  <c r="S42" i="16" s="1"/>
  <c r="T42" i="16" s="1"/>
  <c r="P43" i="16"/>
  <c r="S43" i="16" s="1"/>
  <c r="T43" i="16" s="1"/>
  <c r="P47" i="16"/>
  <c r="S47" i="16" s="1"/>
  <c r="T47" i="16" s="1"/>
  <c r="P51" i="16"/>
  <c r="S51" i="16" s="1"/>
  <c r="T51" i="16" s="1"/>
  <c r="P55" i="16"/>
  <c r="P59" i="16"/>
  <c r="S59" i="16" s="1"/>
  <c r="T59" i="16" s="1"/>
  <c r="P63" i="16"/>
  <c r="S63" i="16" s="1"/>
  <c r="T63" i="16" s="1"/>
  <c r="P67" i="16"/>
  <c r="S67" i="16" s="1"/>
  <c r="T67" i="16" s="1"/>
  <c r="P74" i="16"/>
  <c r="S74" i="16" s="1"/>
  <c r="T74" i="16" s="1"/>
  <c r="P8" i="16"/>
  <c r="P12" i="16"/>
  <c r="P16" i="16"/>
  <c r="P20" i="16"/>
  <c r="S20" i="16" s="1"/>
  <c r="T20" i="16" s="1"/>
  <c r="P24" i="16"/>
  <c r="S24" i="16" s="1"/>
  <c r="T24" i="16" s="1"/>
  <c r="P28" i="16"/>
  <c r="S28" i="16" s="1"/>
  <c r="T28" i="16" s="1"/>
  <c r="P32" i="16"/>
  <c r="S32" i="16" s="1"/>
  <c r="T32" i="16" s="1"/>
  <c r="P36" i="16"/>
  <c r="S36" i="16" s="1"/>
  <c r="T36" i="16" s="1"/>
  <c r="P40" i="16"/>
  <c r="S40" i="16" s="1"/>
  <c r="T40" i="16" s="1"/>
  <c r="S6" i="16"/>
  <c r="T6" i="16" s="1"/>
  <c r="S8" i="16"/>
  <c r="T8" i="16" s="1"/>
  <c r="S10" i="16"/>
  <c r="T10" i="16" s="1"/>
  <c r="S12" i="16"/>
  <c r="T12" i="16" s="1"/>
  <c r="S14" i="16"/>
  <c r="T14" i="16" s="1"/>
  <c r="S16" i="16"/>
  <c r="T16" i="16" s="1"/>
  <c r="S18" i="16"/>
  <c r="T18" i="16" s="1"/>
  <c r="S21" i="16"/>
  <c r="T21" i="16" s="1"/>
  <c r="S23" i="16"/>
  <c r="T23" i="16" s="1"/>
  <c r="S25" i="16"/>
  <c r="T25" i="16" s="1"/>
  <c r="S27" i="16"/>
  <c r="T27" i="16" s="1"/>
  <c r="S29" i="16"/>
  <c r="T29" i="16" s="1"/>
  <c r="S31" i="16"/>
  <c r="T31" i="16" s="1"/>
  <c r="S33" i="16"/>
  <c r="T33" i="16" s="1"/>
  <c r="S35" i="16"/>
  <c r="T35" i="16" s="1"/>
  <c r="S37" i="16"/>
  <c r="T37" i="16" s="1"/>
  <c r="S39" i="16"/>
  <c r="T39" i="16" s="1"/>
  <c r="S41" i="16"/>
  <c r="T41" i="16" s="1"/>
  <c r="S44" i="16"/>
  <c r="T44" i="16" s="1"/>
  <c r="S54" i="16"/>
  <c r="T54" i="16" s="1"/>
  <c r="S62" i="16"/>
  <c r="T62" i="16" s="1"/>
  <c r="S68" i="16"/>
  <c r="T68" i="16" s="1"/>
  <c r="S72" i="16"/>
  <c r="T72" i="16" s="1"/>
  <c r="Q42" i="16" l="1"/>
  <c r="Q47" i="16"/>
  <c r="Q57" i="16"/>
  <c r="Q21" i="16"/>
  <c r="Q19" i="16"/>
  <c r="Q40" i="16"/>
  <c r="Q46" i="16"/>
  <c r="Q24" i="16"/>
  <c r="R24" i="16" s="1"/>
  <c r="G24" i="16" s="1"/>
  <c r="S53" i="16"/>
  <c r="T53" i="16" s="1"/>
  <c r="S71" i="16"/>
  <c r="T71" i="16" s="1"/>
  <c r="S55" i="16"/>
  <c r="T55" i="16" s="1"/>
  <c r="S30" i="16"/>
  <c r="T30" i="16" s="1"/>
  <c r="S65" i="16"/>
  <c r="T65" i="16" s="1"/>
  <c r="S70" i="16"/>
  <c r="T70" i="16" s="1"/>
  <c r="S15" i="16"/>
  <c r="T15" i="16" s="1"/>
  <c r="Q71" i="16"/>
  <c r="R71" i="16" s="1"/>
  <c r="G71" i="16" s="1"/>
  <c r="Q12" i="16"/>
  <c r="R12" i="16" s="1"/>
  <c r="G12" i="16" s="1"/>
  <c r="Q29" i="16"/>
  <c r="Q20" i="16"/>
  <c r="Q58" i="16"/>
  <c r="Q31" i="16"/>
  <c r="Q70" i="16"/>
  <c r="R70" i="16" s="1"/>
  <c r="G70" i="16" s="1"/>
  <c r="Q53" i="16"/>
  <c r="R53" i="16" s="1"/>
  <c r="G53" i="16" s="1"/>
  <c r="Q17" i="16"/>
  <c r="Q16" i="16"/>
  <c r="Q63" i="16"/>
  <c r="Q61" i="16"/>
  <c r="Q8" i="16"/>
  <c r="Q50" i="16"/>
  <c r="Q51" i="16"/>
  <c r="Q27" i="16"/>
  <c r="R27" i="16" s="1"/>
  <c r="G27" i="16" s="1"/>
  <c r="S3" i="16"/>
  <c r="T3" i="16" s="1"/>
  <c r="J71" i="16" s="1"/>
  <c r="Q55" i="16"/>
  <c r="R55" i="16" s="1"/>
  <c r="G55" i="16" s="1"/>
  <c r="Q76" i="16"/>
  <c r="Q22" i="16"/>
  <c r="Q36" i="16"/>
  <c r="Q52" i="16"/>
  <c r="Q68" i="16"/>
  <c r="Q65" i="16"/>
  <c r="R65" i="16" s="1"/>
  <c r="G65" i="16" s="1"/>
  <c r="Q33" i="16"/>
  <c r="Q64" i="16"/>
  <c r="Q32" i="16"/>
  <c r="Q39" i="16"/>
  <c r="Q43" i="16"/>
  <c r="Q6" i="16"/>
  <c r="Q25" i="16"/>
  <c r="Q30" i="16"/>
  <c r="R30" i="16" s="1"/>
  <c r="G30" i="16" s="1"/>
  <c r="Q41" i="16"/>
  <c r="Q26" i="16"/>
  <c r="Q59" i="16"/>
  <c r="Q69" i="16"/>
  <c r="Q72" i="16"/>
  <c r="Q13" i="16"/>
  <c r="Q54" i="16"/>
  <c r="Q15" i="16"/>
  <c r="R15" i="16" s="1"/>
  <c r="G15" i="16" s="1"/>
  <c r="Q37" i="16"/>
  <c r="Q67" i="16"/>
  <c r="Q35" i="16"/>
  <c r="Q11" i="16"/>
  <c r="Q23" i="16"/>
  <c r="Q10" i="16"/>
  <c r="Q14" i="16"/>
  <c r="Q28" i="16"/>
  <c r="Q44" i="16"/>
  <c r="Q60" i="16"/>
  <c r="Q74" i="16"/>
  <c r="Q49" i="16"/>
  <c r="Q48" i="16"/>
  <c r="Q18" i="16"/>
  <c r="Q7" i="16"/>
  <c r="Q75" i="16"/>
  <c r="Q66" i="16"/>
  <c r="Q62" i="16"/>
  <c r="Q73" i="16"/>
  <c r="Q56" i="16"/>
  <c r="Q9" i="16"/>
  <c r="Q34" i="16"/>
  <c r="Q38" i="16"/>
  <c r="R19" i="16"/>
  <c r="G19" i="16" s="1"/>
  <c r="R40" i="16"/>
  <c r="G40" i="16" s="1"/>
  <c r="R47" i="16"/>
  <c r="G47" i="16" s="1"/>
  <c r="R21" i="16"/>
  <c r="G21" i="16" s="1"/>
  <c r="R42" i="16"/>
  <c r="G42" i="16" s="1"/>
  <c r="R57" i="16"/>
  <c r="G57" i="16" s="1"/>
  <c r="R46" i="16"/>
  <c r="G46" i="16" s="1"/>
  <c r="R45" i="16"/>
  <c r="G45" i="16" s="1"/>
  <c r="J45" i="16" l="1"/>
  <c r="H46" i="16"/>
  <c r="H57" i="16"/>
  <c r="H21" i="16"/>
  <c r="J47" i="16"/>
  <c r="H40" i="16"/>
  <c r="J40" i="16"/>
  <c r="J24" i="16"/>
  <c r="H19" i="16"/>
  <c r="H34" i="16"/>
  <c r="J34" i="16"/>
  <c r="R34" i="16"/>
  <c r="G34" i="16" s="1"/>
  <c r="R56" i="16"/>
  <c r="G56" i="16" s="1"/>
  <c r="J56" i="16"/>
  <c r="H56" i="16"/>
  <c r="I56" i="16" s="1"/>
  <c r="R62" i="16"/>
  <c r="G62" i="16" s="1"/>
  <c r="H62" i="16"/>
  <c r="J62" i="16"/>
  <c r="J75" i="16"/>
  <c r="R75" i="16"/>
  <c r="G75" i="16" s="1"/>
  <c r="H75" i="16"/>
  <c r="R18" i="16"/>
  <c r="G18" i="16" s="1"/>
  <c r="H18" i="16"/>
  <c r="J18" i="16"/>
  <c r="R74" i="16"/>
  <c r="G74" i="16" s="1"/>
  <c r="J74" i="16"/>
  <c r="H74" i="16"/>
  <c r="R44" i="16"/>
  <c r="G44" i="16" s="1"/>
  <c r="H44" i="16"/>
  <c r="J44" i="16"/>
  <c r="R14" i="16"/>
  <c r="G14" i="16" s="1"/>
  <c r="H14" i="16"/>
  <c r="J14" i="16"/>
  <c r="R23" i="16"/>
  <c r="G23" i="16" s="1"/>
  <c r="J23" i="16"/>
  <c r="H23" i="16"/>
  <c r="R35" i="16"/>
  <c r="G35" i="16" s="1"/>
  <c r="H35" i="16"/>
  <c r="J35" i="16"/>
  <c r="R37" i="16"/>
  <c r="G37" i="16" s="1"/>
  <c r="J37" i="16"/>
  <c r="H37" i="16"/>
  <c r="R54" i="16"/>
  <c r="G54" i="16" s="1"/>
  <c r="J54" i="16"/>
  <c r="H54" i="16"/>
  <c r="R72" i="16"/>
  <c r="G72" i="16" s="1"/>
  <c r="J72" i="16"/>
  <c r="H59" i="16"/>
  <c r="J59" i="16"/>
  <c r="R59" i="16"/>
  <c r="G59" i="16" s="1"/>
  <c r="R41" i="16"/>
  <c r="G41" i="16" s="1"/>
  <c r="H41" i="16"/>
  <c r="J41" i="16"/>
  <c r="H25" i="16"/>
  <c r="R25" i="16"/>
  <c r="G25" i="16" s="1"/>
  <c r="J25" i="16"/>
  <c r="R43" i="16"/>
  <c r="G43" i="16" s="1"/>
  <c r="J43" i="16"/>
  <c r="H43" i="16"/>
  <c r="H32" i="16"/>
  <c r="R32" i="16"/>
  <c r="G32" i="16" s="1"/>
  <c r="J32" i="16"/>
  <c r="R33" i="16"/>
  <c r="G33" i="16" s="1"/>
  <c r="J33" i="16"/>
  <c r="H33" i="16"/>
  <c r="R68" i="16"/>
  <c r="G68" i="16" s="1"/>
  <c r="H68" i="16"/>
  <c r="J68" i="16"/>
  <c r="R36" i="16"/>
  <c r="G36" i="16" s="1"/>
  <c r="H36" i="16"/>
  <c r="J36" i="16"/>
  <c r="R76" i="16"/>
  <c r="G76" i="16" s="1"/>
  <c r="J76" i="16"/>
  <c r="H76" i="16"/>
  <c r="R51" i="16"/>
  <c r="G51" i="16" s="1"/>
  <c r="J51" i="16"/>
  <c r="H51" i="16"/>
  <c r="H8" i="16"/>
  <c r="J8" i="16"/>
  <c r="R63" i="16"/>
  <c r="G63" i="16" s="1"/>
  <c r="J63" i="16"/>
  <c r="H63" i="16"/>
  <c r="R17" i="16"/>
  <c r="G17" i="16" s="1"/>
  <c r="H17" i="16"/>
  <c r="J17" i="16"/>
  <c r="R58" i="16"/>
  <c r="G58" i="16" s="1"/>
  <c r="H58" i="16"/>
  <c r="J58" i="16"/>
  <c r="R29" i="16"/>
  <c r="G29" i="16" s="1"/>
  <c r="J29" i="16"/>
  <c r="H15" i="16"/>
  <c r="J15" i="16"/>
  <c r="J65" i="16"/>
  <c r="H65" i="16"/>
  <c r="J30" i="16"/>
  <c r="H30" i="16"/>
  <c r="H55" i="16"/>
  <c r="J55" i="16"/>
  <c r="H29" i="16"/>
  <c r="H71" i="16"/>
  <c r="H45" i="16"/>
  <c r="H24" i="16"/>
  <c r="J46" i="16"/>
  <c r="J57" i="16"/>
  <c r="H42" i="16"/>
  <c r="I42" i="16" s="1"/>
  <c r="J42" i="16"/>
  <c r="J21" i="16"/>
  <c r="H47" i="16"/>
  <c r="J19" i="16"/>
  <c r="R38" i="16"/>
  <c r="G38" i="16" s="1"/>
  <c r="J38" i="16"/>
  <c r="H38" i="16"/>
  <c r="R9" i="16"/>
  <c r="G9" i="16" s="1"/>
  <c r="J9" i="16"/>
  <c r="H9" i="16"/>
  <c r="R73" i="16"/>
  <c r="G73" i="16" s="1"/>
  <c r="J73" i="16"/>
  <c r="H73" i="16"/>
  <c r="R66" i="16"/>
  <c r="G66" i="16" s="1"/>
  <c r="J66" i="16"/>
  <c r="H66" i="16"/>
  <c r="R7" i="16"/>
  <c r="G7" i="16" s="1"/>
  <c r="J7" i="16"/>
  <c r="H7" i="16"/>
  <c r="R48" i="16"/>
  <c r="G48" i="16" s="1"/>
  <c r="J48" i="16"/>
  <c r="H48" i="16"/>
  <c r="R49" i="16"/>
  <c r="G49" i="16" s="1"/>
  <c r="H49" i="16"/>
  <c r="J49" i="16"/>
  <c r="R60" i="16"/>
  <c r="G60" i="16" s="1"/>
  <c r="J60" i="16"/>
  <c r="H60" i="16"/>
  <c r="R28" i="16"/>
  <c r="G28" i="16" s="1"/>
  <c r="J28" i="16"/>
  <c r="H28" i="16"/>
  <c r="R10" i="16"/>
  <c r="G10" i="16" s="1"/>
  <c r="J10" i="16"/>
  <c r="H10" i="16"/>
  <c r="R11" i="16"/>
  <c r="G11" i="16" s="1"/>
  <c r="J11" i="16"/>
  <c r="H11" i="16"/>
  <c r="R67" i="16"/>
  <c r="G67" i="16" s="1"/>
  <c r="H67" i="16"/>
  <c r="J67" i="16"/>
  <c r="R13" i="16"/>
  <c r="G13" i="16" s="1"/>
  <c r="J13" i="16"/>
  <c r="H13" i="16"/>
  <c r="H69" i="16"/>
  <c r="J69" i="16"/>
  <c r="R69" i="16"/>
  <c r="G69" i="16" s="1"/>
  <c r="R26" i="16"/>
  <c r="G26" i="16" s="1"/>
  <c r="H26" i="16"/>
  <c r="J26" i="16"/>
  <c r="H6" i="16"/>
  <c r="J6" i="16"/>
  <c r="R6" i="16"/>
  <c r="G6" i="16" s="1"/>
  <c r="H39" i="16"/>
  <c r="R39" i="16"/>
  <c r="G39" i="16" s="1"/>
  <c r="J39" i="16"/>
  <c r="J64" i="16"/>
  <c r="R64" i="16"/>
  <c r="G64" i="16" s="1"/>
  <c r="H64" i="16"/>
  <c r="R52" i="16"/>
  <c r="G52" i="16" s="1"/>
  <c r="H52" i="16"/>
  <c r="J52" i="16"/>
  <c r="R22" i="16"/>
  <c r="G22" i="16" s="1"/>
  <c r="J22" i="16"/>
  <c r="H22" i="16"/>
  <c r="H27" i="16"/>
  <c r="J27" i="16"/>
  <c r="H50" i="16"/>
  <c r="J50" i="16"/>
  <c r="R50" i="16"/>
  <c r="G50" i="16" s="1"/>
  <c r="J61" i="16"/>
  <c r="H61" i="16"/>
  <c r="R61" i="16"/>
  <c r="G61" i="16" s="1"/>
  <c r="R16" i="16"/>
  <c r="G16" i="16" s="1"/>
  <c r="H16" i="16"/>
  <c r="J16" i="16"/>
  <c r="H31" i="16"/>
  <c r="J31" i="16"/>
  <c r="J20" i="16"/>
  <c r="H20" i="16"/>
  <c r="R20" i="16"/>
  <c r="G20" i="16" s="1"/>
  <c r="H12" i="16"/>
  <c r="J12" i="16"/>
  <c r="R31" i="16"/>
  <c r="G31" i="16" s="1"/>
  <c r="H70" i="16"/>
  <c r="J70" i="16"/>
  <c r="R8" i="16"/>
  <c r="G8" i="16" s="1"/>
  <c r="J53" i="16"/>
  <c r="H53" i="16"/>
  <c r="H72" i="16"/>
  <c r="I24" i="16"/>
  <c r="L57" i="16"/>
  <c r="K46" i="16"/>
  <c r="L21" i="16"/>
  <c r="K40" i="16"/>
  <c r="K19" i="16"/>
  <c r="L34" i="16"/>
  <c r="L14" i="16"/>
  <c r="K23" i="16"/>
  <c r="K35" i="16"/>
  <c r="K37" i="16"/>
  <c r="L59" i="16"/>
  <c r="L41" i="16"/>
  <c r="L25" i="16"/>
  <c r="L32" i="16"/>
  <c r="K36" i="16"/>
  <c r="L76" i="16"/>
  <c r="L8" i="16"/>
  <c r="K63" i="16"/>
  <c r="K17" i="16"/>
  <c r="K65" i="16"/>
  <c r="L30" i="16"/>
  <c r="L71" i="16"/>
  <c r="L24" i="16"/>
  <c r="L47" i="16"/>
  <c r="L38" i="16"/>
  <c r="K73" i="16"/>
  <c r="K7" i="16"/>
  <c r="K28" i="16"/>
  <c r="L11" i="16"/>
  <c r="K67" i="16"/>
  <c r="K13" i="16"/>
  <c r="K39" i="16"/>
  <c r="L27" i="16"/>
  <c r="K50" i="16"/>
  <c r="L61" i="16"/>
  <c r="L20" i="16"/>
  <c r="K12" i="16"/>
  <c r="L72" i="16"/>
  <c r="L56" i="16"/>
  <c r="K62" i="16"/>
  <c r="L75" i="16"/>
  <c r="L18" i="16"/>
  <c r="L74" i="16"/>
  <c r="K44" i="16"/>
  <c r="L54" i="16"/>
  <c r="K43" i="16"/>
  <c r="K33" i="16"/>
  <c r="L68" i="16"/>
  <c r="K51" i="16"/>
  <c r="L58" i="16"/>
  <c r="K15" i="16"/>
  <c r="L55" i="16"/>
  <c r="L29" i="16"/>
  <c r="L45" i="16"/>
  <c r="K42" i="16"/>
  <c r="K9" i="16"/>
  <c r="K66" i="16"/>
  <c r="K48" i="16"/>
  <c r="L49" i="16"/>
  <c r="K60" i="16"/>
  <c r="L10" i="16"/>
  <c r="K69" i="16"/>
  <c r="K26" i="16"/>
  <c r="K6" i="16"/>
  <c r="L64" i="16"/>
  <c r="K52" i="16"/>
  <c r="K22" i="16"/>
  <c r="L16" i="16"/>
  <c r="L31" i="16"/>
  <c r="K70" i="16"/>
  <c r="L53" i="16"/>
  <c r="K58" i="16"/>
  <c r="K29" i="16"/>
  <c r="L42" i="16"/>
  <c r="L66" i="16"/>
  <c r="K49" i="16"/>
  <c r="K10" i="16"/>
  <c r="L26" i="16"/>
  <c r="K64" i="16"/>
  <c r="L22" i="16"/>
  <c r="K31" i="16"/>
  <c r="K53" i="16"/>
  <c r="K57" i="16"/>
  <c r="L46" i="16"/>
  <c r="K21" i="16"/>
  <c r="L40" i="16"/>
  <c r="L19" i="16"/>
  <c r="K34" i="16"/>
  <c r="K14" i="16"/>
  <c r="L23" i="16"/>
  <c r="L35" i="16"/>
  <c r="L37" i="16"/>
  <c r="K59" i="16"/>
  <c r="K41" i="16"/>
  <c r="K25" i="16"/>
  <c r="K32" i="16"/>
  <c r="L36" i="16"/>
  <c r="K76" i="16"/>
  <c r="K8" i="16"/>
  <c r="L63" i="16"/>
  <c r="L17" i="16"/>
  <c r="L65" i="16"/>
  <c r="K30" i="16"/>
  <c r="K71" i="16"/>
  <c r="K24" i="16"/>
  <c r="K47" i="16"/>
  <c r="K38" i="16"/>
  <c r="L73" i="16"/>
  <c r="L7" i="16"/>
  <c r="L28" i="16"/>
  <c r="K11" i="16"/>
  <c r="L67" i="16"/>
  <c r="L13" i="16"/>
  <c r="L39" i="16"/>
  <c r="K27" i="16"/>
  <c r="L50" i="16"/>
  <c r="K61" i="16"/>
  <c r="K20" i="16"/>
  <c r="L12" i="16"/>
  <c r="K72" i="16"/>
  <c r="K56" i="16"/>
  <c r="L62" i="16"/>
  <c r="K75" i="16"/>
  <c r="K18" i="16"/>
  <c r="K74" i="16"/>
  <c r="L44" i="16"/>
  <c r="K54" i="16"/>
  <c r="L43" i="16"/>
  <c r="L33" i="16"/>
  <c r="K68" i="16"/>
  <c r="L51" i="16"/>
  <c r="L15" i="16"/>
  <c r="K55" i="16"/>
  <c r="K45" i="16"/>
  <c r="L9" i="16"/>
  <c r="L48" i="16"/>
  <c r="L60" i="16"/>
  <c r="L69" i="16"/>
  <c r="L6" i="16"/>
  <c r="L52" i="16"/>
  <c r="K16" i="16"/>
  <c r="L70" i="16"/>
  <c r="I33" i="16" l="1"/>
  <c r="I46" i="16"/>
  <c r="I39" i="16"/>
  <c r="I41" i="16"/>
  <c r="I45" i="16"/>
  <c r="I20" i="16"/>
  <c r="I57" i="16"/>
  <c r="I18" i="16"/>
  <c r="I47" i="16"/>
  <c r="I23" i="16"/>
  <c r="I44" i="16"/>
  <c r="I34" i="16"/>
  <c r="I40" i="16"/>
  <c r="I19" i="16"/>
  <c r="I21" i="16"/>
  <c r="I53" i="16"/>
  <c r="I70" i="16"/>
  <c r="I31" i="16"/>
  <c r="I16" i="16"/>
  <c r="I22" i="16"/>
  <c r="I64" i="16"/>
  <c r="I10" i="16"/>
  <c r="I55" i="16"/>
  <c r="I58" i="16"/>
  <c r="I43" i="16"/>
  <c r="I74" i="16"/>
  <c r="I72" i="16"/>
  <c r="I12" i="16"/>
  <c r="I27" i="16"/>
  <c r="I13" i="16"/>
  <c r="I28" i="16"/>
  <c r="I73" i="16"/>
  <c r="I61" i="16"/>
  <c r="I50" i="16"/>
  <c r="I67" i="16"/>
  <c r="I11" i="16"/>
  <c r="I7" i="16"/>
  <c r="I38" i="16"/>
  <c r="I71" i="16"/>
  <c r="I29" i="16"/>
  <c r="I30" i="16"/>
  <c r="I65" i="16"/>
  <c r="I17" i="16"/>
  <c r="I63" i="16"/>
  <c r="I8" i="16"/>
  <c r="I36" i="16"/>
  <c r="I32" i="16"/>
  <c r="I25" i="16"/>
  <c r="I59" i="16"/>
  <c r="I37" i="16"/>
  <c r="I35" i="16"/>
  <c r="I14" i="16"/>
  <c r="I75" i="16"/>
  <c r="I62" i="16"/>
  <c r="I52" i="16"/>
  <c r="I6" i="16"/>
  <c r="I26" i="16"/>
  <c r="I69" i="16"/>
  <c r="I60" i="16"/>
  <c r="I49" i="16"/>
  <c r="I48" i="16"/>
  <c r="I66" i="16"/>
  <c r="I9" i="16"/>
  <c r="I15" i="16"/>
  <c r="I51" i="16"/>
  <c r="I68" i="16"/>
  <c r="I54" i="16"/>
</calcChain>
</file>

<file path=xl/comments1.xml><?xml version="1.0" encoding="utf-8"?>
<comments xmlns="http://schemas.openxmlformats.org/spreadsheetml/2006/main">
  <authors>
    <author>Ted Molczan</author>
  </authors>
  <commentList>
    <comment ref="B4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Geodetic</t>
        </r>
      </text>
    </comment>
    <comment ref="D4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Above geoid</t>
        </r>
      </text>
    </comment>
    <comment ref="G4" authorId="0">
      <text>
        <r>
          <rPr>
            <b/>
            <sz val="10"/>
            <color indexed="81"/>
            <rFont val="Tahoma"/>
            <family val="2"/>
          </rPr>
          <t>Ted Molczan:</t>
        </r>
        <r>
          <rPr>
            <sz val="10"/>
            <color indexed="81"/>
            <rFont val="Tahoma"/>
            <family val="2"/>
          </rPr>
          <t xml:space="preserve">
Clockwise from North</t>
        </r>
      </text>
    </comment>
    <comment ref="F5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fraction of illumination of a sphere at the same position as the object, as seen by the observer</t>
        </r>
      </text>
    </comment>
    <comment ref="M5" authorId="0">
      <text>
        <r>
          <rPr>
            <b/>
            <sz val="10"/>
            <color indexed="81"/>
            <rFont val="Tahoma"/>
            <family val="2"/>
          </rPr>
          <t>Ted Molczan:</t>
        </r>
        <r>
          <rPr>
            <sz val="10"/>
            <color indexed="81"/>
            <rFont val="Tahoma"/>
            <family val="2"/>
          </rPr>
          <t xml:space="preserve">
Height above sea-level, metres</t>
        </r>
      </text>
    </comment>
    <comment ref="V5" authorId="0">
      <text>
        <r>
          <rPr>
            <b/>
            <sz val="10"/>
            <color indexed="81"/>
            <rFont val="Tahoma"/>
            <family val="2"/>
          </rPr>
          <t>Ted Molczan:</t>
        </r>
        <r>
          <rPr>
            <sz val="10"/>
            <color indexed="81"/>
            <rFont val="Tahoma"/>
            <family val="2"/>
          </rPr>
          <t xml:space="preserve">
Enter 00 to 12 h UTC as 00 to 12 AM
Enter 12 to 24 h UTC as 00 to 12 PM</t>
        </r>
      </text>
    </comment>
  </commentList>
</comments>
</file>

<file path=xl/comments2.xml><?xml version="1.0" encoding="utf-8"?>
<comments xmlns="http://schemas.openxmlformats.org/spreadsheetml/2006/main">
  <authors>
    <author>Ted Molczan</author>
  </authors>
  <commentList>
    <comment ref="D3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Geodetic latitude</t>
        </r>
      </text>
    </comment>
    <comment ref="F3" authorId="0">
      <text>
        <r>
          <rPr>
            <b/>
            <sz val="9"/>
            <color indexed="81"/>
            <rFont val="Tahoma"/>
            <family val="2"/>
          </rPr>
          <t>Ted Molczan:</t>
        </r>
        <r>
          <rPr>
            <sz val="9"/>
            <color indexed="81"/>
            <rFont val="Tahoma"/>
            <family val="2"/>
          </rPr>
          <t xml:space="preserve">
Above geoid</t>
        </r>
      </text>
    </comment>
  </commentList>
</comments>
</file>

<file path=xl/sharedStrings.xml><?xml version="1.0" encoding="utf-8"?>
<sst xmlns="http://schemas.openxmlformats.org/spreadsheetml/2006/main" count="304" uniqueCount="78">
  <si>
    <t>deg N</t>
  </si>
  <si>
    <t>deg W</t>
  </si>
  <si>
    <t>km</t>
  </si>
  <si>
    <t>deg</t>
  </si>
  <si>
    <t>Time</t>
  </si>
  <si>
    <t>Observer's Co-ordinates</t>
  </si>
  <si>
    <t>Latitude:</t>
  </si>
  <si>
    <t>Longitude:</t>
  </si>
  <si>
    <t xml:space="preserve">phi </t>
  </si>
  <si>
    <t>Z</t>
  </si>
  <si>
    <t>Sky Track</t>
  </si>
  <si>
    <t>Ground Track</t>
  </si>
  <si>
    <t>UTC</t>
  </si>
  <si>
    <t>HASL:</t>
  </si>
  <si>
    <t>m</t>
  </si>
  <si>
    <t>hh:mm</t>
  </si>
  <si>
    <t>rsat</t>
  </si>
  <si>
    <t xml:space="preserve">Day = </t>
  </si>
  <si>
    <t xml:space="preserve">Month = </t>
  </si>
  <si>
    <t xml:space="preserve">Year = </t>
  </si>
  <si>
    <t>RA (2000.0)</t>
  </si>
  <si>
    <t>Dec (2000.0)</t>
  </si>
  <si>
    <t xml:space="preserve">Lift-off = </t>
  </si>
  <si>
    <t>rc</t>
  </si>
  <si>
    <t>Relative</t>
  </si>
  <si>
    <t>Earth's</t>
  </si>
  <si>
    <t>Shadow</t>
  </si>
  <si>
    <t>fracil</t>
  </si>
  <si>
    <t>Range</t>
  </si>
  <si>
    <t>AZ</t>
  </si>
  <si>
    <t>EL</t>
  </si>
  <si>
    <t>psi</t>
  </si>
  <si>
    <t>f=</t>
  </si>
  <si>
    <t>(1-f)^2=</t>
  </si>
  <si>
    <t>2f-f^2=</t>
  </si>
  <si>
    <t>DO NOT DELETE THIS SHEET</t>
  </si>
  <si>
    <t>Earth's flattening</t>
  </si>
  <si>
    <t>Lat</t>
  </si>
  <si>
    <t>Lon</t>
  </si>
  <si>
    <t>Altitude</t>
  </si>
  <si>
    <t>Deg E</t>
  </si>
  <si>
    <t>Vang</t>
  </si>
  <si>
    <t>deg/s</t>
  </si>
  <si>
    <t>Date - UTC</t>
  </si>
  <si>
    <t>Ang. V</t>
  </si>
  <si>
    <t>Day</t>
  </si>
  <si>
    <t>Trajectory Data - T. Molczan</t>
  </si>
  <si>
    <t>1976-074C / 09051</t>
  </si>
  <si>
    <t>Agadir, Morocco</t>
  </si>
  <si>
    <t>Fez Region, Morocco</t>
  </si>
  <si>
    <t>Meknes, Morocco</t>
  </si>
  <si>
    <t>Kenitra, Morocco</t>
  </si>
  <si>
    <t>Rabat, Morocco</t>
  </si>
  <si>
    <t>Essaouira, Morocco</t>
  </si>
  <si>
    <t>Kalaa-Sraghna, Morocco</t>
  </si>
  <si>
    <t>Casablanca, Morocco</t>
  </si>
  <si>
    <t>30.42 N, 9.59 W, 40 m</t>
  </si>
  <si>
    <t>31.51 N, 9.76 W,  5 m</t>
  </si>
  <si>
    <t>32.06 N, 7.40 W, 401 m</t>
  </si>
  <si>
    <t>33.57, N 7.58 W,  5 m</t>
  </si>
  <si>
    <t>34.01 N, 6.83 W, 10 m</t>
  </si>
  <si>
    <t>34.26 N, 6.58 W, 10 m</t>
  </si>
  <si>
    <t>33.89 N, 5.55 W, 480 m</t>
  </si>
  <si>
    <t>34.04 N, 5.00 W, 298 m</t>
  </si>
  <si>
    <t>09/19/1976</t>
  </si>
  <si>
    <t>Date</t>
  </si>
  <si>
    <t>Latitude</t>
  </si>
  <si>
    <t>Longitude</t>
  </si>
  <si>
    <t>Perigee Height</t>
  </si>
  <si>
    <t>Apogee Height</t>
  </si>
  <si>
    <t>Density</t>
  </si>
  <si>
    <t>g/cm³</t>
  </si>
  <si>
    <t>Re-entry Trajectory Analysis by Harro Zimmer</t>
  </si>
  <si>
    <t>Marrakesh, Morocco</t>
  </si>
  <si>
    <t>31.63 N, 8.00 W,  451 m</t>
  </si>
  <si>
    <t xml:space="preserve">Universal </t>
  </si>
  <si>
    <t>days</t>
  </si>
  <si>
    <t>deg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</si>
</sst>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_(* #,##0.00_);_(* \(#,##0.00\);_(* &quot;-&quot;??_);_(@_)"/>
    <numFmt numFmtId="165" formatCode="0.0000"/>
    <numFmt numFmtId="166" formatCode="#,##0.0"/>
    <numFmt numFmtId="167" formatCode="0.00000"/>
    <numFmt numFmtId="168" formatCode="0.000"/>
    <numFmt numFmtId="169" formatCode="0.0"/>
    <numFmt numFmtId="170" formatCode="hh:mm:ss"/>
    <numFmt numFmtId="171" formatCode="hh:mm"/>
    <numFmt numFmtId="172" formatCode="00.0"/>
    <numFmt numFmtId="173" formatCode="0.00000000"/>
    <numFmt numFmtId="174" formatCode="yyyy\ mmm\ dd"/>
    <numFmt numFmtId="175" formatCode="h:mm:ss;@"/>
    <numFmt numFmtId="176" formatCode="0.000000"/>
    <numFmt numFmtId="177" formatCode="0.0000000"/>
  </numFmts>
  <fonts count="14" x14ac:knownFonts="1">
    <font>
      <sz val="9"/>
      <name val="Courier New"/>
    </font>
    <font>
      <sz val="9"/>
      <name val="Courier New"/>
      <family val="3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name val="Calibri"/>
      <family val="2"/>
      <scheme val="minor"/>
    </font>
    <font>
      <sz val="11"/>
      <color rgb="FFFF0000"/>
      <name val="Arial"/>
      <family val="2"/>
    </font>
    <font>
      <b/>
      <sz val="12"/>
      <name val="Calibri"/>
      <family val="2"/>
      <scheme val="minor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168" fontId="2" fillId="0" borderId="0" xfId="0" applyNumberFormat="1" applyFont="1"/>
    <xf numFmtId="169" fontId="2" fillId="0" borderId="0" xfId="0" applyNumberFormat="1" applyFont="1"/>
    <xf numFmtId="167" fontId="2" fillId="0" borderId="0" xfId="0" applyNumberFormat="1" applyFont="1"/>
    <xf numFmtId="167" fontId="2" fillId="0" borderId="0" xfId="0" applyNumberFormat="1" applyFont="1" applyAlignment="1">
      <alignment horizontal="right"/>
    </xf>
    <xf numFmtId="167" fontId="2" fillId="0" borderId="0" xfId="0" quotePrefix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5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5" fontId="2" fillId="0" borderId="0" xfId="0" quotePrefix="1" applyNumberFormat="1" applyFont="1" applyAlignment="1">
      <alignment horizontal="right"/>
    </xf>
    <xf numFmtId="170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7" xfId="0" quotePrefix="1" applyFont="1" applyBorder="1" applyAlignment="1">
      <alignment horizontal="center"/>
    </xf>
    <xf numFmtId="171" fontId="2" fillId="0" borderId="5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" fontId="2" fillId="0" borderId="13" xfId="0" applyNumberFormat="1" applyFont="1" applyBorder="1"/>
    <xf numFmtId="172" fontId="2" fillId="0" borderId="14" xfId="0" applyNumberFormat="1" applyFont="1" applyBorder="1" applyAlignment="1">
      <alignment horizontal="center"/>
    </xf>
    <xf numFmtId="166" fontId="2" fillId="0" borderId="5" xfId="0" applyNumberFormat="1" applyFont="1" applyBorder="1"/>
    <xf numFmtId="166" fontId="2" fillId="0" borderId="1" xfId="0" applyNumberFormat="1" applyFont="1" applyBorder="1"/>
    <xf numFmtId="0" fontId="7" fillId="0" borderId="0" xfId="0" applyFont="1" applyAlignment="1">
      <alignment horizontal="right"/>
    </xf>
    <xf numFmtId="170" fontId="7" fillId="0" borderId="0" xfId="0" applyNumberFormat="1" applyFont="1" applyAlignment="1">
      <alignment horizontal="right"/>
    </xf>
    <xf numFmtId="3" fontId="2" fillId="0" borderId="13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2" fillId="0" borderId="13" xfId="0" applyNumberFormat="1" applyFont="1" applyBorder="1" applyAlignment="1">
      <alignment horizontal="center"/>
    </xf>
    <xf numFmtId="3" fontId="2" fillId="0" borderId="5" xfId="0" applyNumberFormat="1" applyFont="1" applyBorder="1"/>
    <xf numFmtId="166" fontId="2" fillId="0" borderId="0" xfId="0" applyNumberFormat="1" applyFont="1"/>
    <xf numFmtId="0" fontId="10" fillId="0" borderId="0" xfId="0" applyFont="1" applyAlignment="1">
      <alignment horizontal="right"/>
    </xf>
    <xf numFmtId="173" fontId="10" fillId="0" borderId="0" xfId="0" applyNumberFormat="1" applyFont="1" applyAlignment="1">
      <alignment horizontal="left"/>
    </xf>
    <xf numFmtId="0" fontId="10" fillId="0" borderId="0" xfId="0" applyFont="1"/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4" fontId="2" fillId="0" borderId="5" xfId="0" applyNumberFormat="1" applyFont="1" applyBorder="1"/>
    <xf numFmtId="2" fontId="11" fillId="0" borderId="0" xfId="0" applyNumberFormat="1" applyFont="1" applyAlignment="1">
      <alignment horizontal="right"/>
    </xf>
    <xf numFmtId="2" fontId="2" fillId="0" borderId="0" xfId="0" applyNumberFormat="1" applyFont="1"/>
    <xf numFmtId="11" fontId="2" fillId="0" borderId="0" xfId="0" applyNumberFormat="1" applyFont="1"/>
    <xf numFmtId="11" fontId="3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right"/>
    </xf>
    <xf numFmtId="169" fontId="11" fillId="0" borderId="0" xfId="0" applyNumberFormat="1" applyFont="1"/>
    <xf numFmtId="0" fontId="11" fillId="0" borderId="0" xfId="0" applyFont="1"/>
    <xf numFmtId="0" fontId="2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Alignment="1"/>
    <xf numFmtId="174" fontId="2" fillId="0" borderId="0" xfId="0" applyNumberFormat="1" applyFont="1"/>
    <xf numFmtId="21" fontId="2" fillId="0" borderId="0" xfId="0" applyNumberFormat="1" applyFont="1"/>
    <xf numFmtId="21" fontId="2" fillId="0" borderId="0" xfId="0" applyNumberFormat="1" applyFont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9" fontId="2" fillId="0" borderId="16" xfId="0" applyNumberFormat="1" applyFont="1" applyBorder="1" applyAlignment="1">
      <alignment horizontal="right" indent="1"/>
    </xf>
    <xf numFmtId="169" fontId="2" fillId="0" borderId="17" xfId="0" applyNumberFormat="1" applyFont="1" applyBorder="1" applyAlignment="1">
      <alignment horizontal="right"/>
    </xf>
    <xf numFmtId="169" fontId="2" fillId="0" borderId="0" xfId="0" applyNumberFormat="1" applyFont="1" applyBorder="1" applyAlignment="1">
      <alignment horizontal="right" indent="1"/>
    </xf>
    <xf numFmtId="1" fontId="2" fillId="0" borderId="16" xfId="0" applyNumberFormat="1" applyFont="1" applyBorder="1"/>
    <xf numFmtId="1" fontId="2" fillId="0" borderId="0" xfId="0" applyNumberFormat="1" applyFont="1" applyBorder="1"/>
    <xf numFmtId="169" fontId="2" fillId="0" borderId="17" xfId="0" applyNumberFormat="1" applyFont="1" applyBorder="1" applyAlignment="1"/>
    <xf numFmtId="2" fontId="2" fillId="0" borderId="0" xfId="0" applyNumberFormat="1" applyFont="1" applyBorder="1" applyAlignment="1">
      <alignment horizontal="right" indent="1"/>
    </xf>
    <xf numFmtId="1" fontId="2" fillId="0" borderId="0" xfId="0" applyNumberFormat="1" applyFont="1"/>
    <xf numFmtId="169" fontId="11" fillId="0" borderId="17" xfId="0" applyNumberFormat="1" applyFont="1" applyBorder="1" applyAlignment="1">
      <alignment horizontal="right"/>
    </xf>
    <xf numFmtId="2" fontId="11" fillId="0" borderId="0" xfId="0" applyNumberFormat="1" applyFont="1" applyBorder="1" applyAlignment="1">
      <alignment horizontal="center"/>
    </xf>
    <xf numFmtId="1" fontId="11" fillId="0" borderId="16" xfId="0" applyNumberFormat="1" applyFont="1" applyBorder="1"/>
    <xf numFmtId="169" fontId="11" fillId="0" borderId="17" xfId="0" applyNumberFormat="1" applyFont="1" applyBorder="1" applyAlignment="1"/>
    <xf numFmtId="169" fontId="2" fillId="0" borderId="0" xfId="0" applyNumberFormat="1" applyFont="1" applyBorder="1" applyAlignment="1">
      <alignment horizontal="right"/>
    </xf>
    <xf numFmtId="169" fontId="11" fillId="0" borderId="0" xfId="0" applyNumberFormat="1" applyFont="1" applyBorder="1" applyAlignment="1">
      <alignment horizontal="right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0" fontId="2" fillId="0" borderId="0" xfId="2" applyFont="1"/>
    <xf numFmtId="11" fontId="2" fillId="0" borderId="0" xfId="2" applyNumberFormat="1" applyFont="1"/>
    <xf numFmtId="168" fontId="2" fillId="0" borderId="0" xfId="2" applyNumberFormat="1" applyFont="1"/>
    <xf numFmtId="175" fontId="2" fillId="0" borderId="0" xfId="2" applyNumberFormat="1" applyFont="1" applyAlignment="1">
      <alignment horizontal="center"/>
    </xf>
    <xf numFmtId="176" fontId="2" fillId="0" borderId="0" xfId="2" applyNumberFormat="1" applyFont="1"/>
    <xf numFmtId="177" fontId="2" fillId="0" borderId="0" xfId="2" applyNumberFormat="1" applyFont="1"/>
    <xf numFmtId="173" fontId="2" fillId="0" borderId="0" xfId="2" applyNumberFormat="1" applyFont="1"/>
    <xf numFmtId="176" fontId="2" fillId="0" borderId="0" xfId="2" applyNumberFormat="1" applyFont="1" applyAlignment="1">
      <alignment horizontal="right" indent="1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20" xfId="0" applyFont="1" applyBorder="1" applyAlignment="1">
      <alignment horizontal="center"/>
    </xf>
    <xf numFmtId="0" fontId="4" fillId="0" borderId="0" xfId="0" quotePrefix="1" applyFont="1" applyAlignment="1">
      <alignment horizontal="center"/>
    </xf>
    <xf numFmtId="0" fontId="13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64" fontId="3" fillId="0" borderId="17" xfId="1" applyFont="1" applyBorder="1" applyAlignment="1">
      <alignment horizontal="center"/>
    </xf>
    <xf numFmtId="164" fontId="3" fillId="0" borderId="0" xfId="1" applyFont="1" applyBorder="1" applyAlignment="1">
      <alignment horizontal="center"/>
    </xf>
    <xf numFmtId="164" fontId="3" fillId="0" borderId="16" xfId="1" applyFont="1" applyBorder="1" applyAlignment="1">
      <alignment horizontal="center"/>
    </xf>
    <xf numFmtId="2" fontId="2" fillId="0" borderId="0" xfId="0" applyNumberFormat="1" applyFont="1" applyBorder="1" applyAlignment="1"/>
    <xf numFmtId="169" fontId="2" fillId="0" borderId="16" xfId="0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Normal 2" xfId="2"/>
  </cellStyles>
  <dxfs count="1"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BEDCB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D76"/>
  <sheetViews>
    <sheetView tabSelected="1" workbookViewId="0">
      <pane ySplit="5" topLeftCell="A42" activePane="bottomLeft" state="frozen"/>
      <selection pane="bottomLeft" activeCell="N3" sqref="N3"/>
    </sheetView>
  </sheetViews>
  <sheetFormatPr defaultColWidth="9.109375" defaultRowHeight="18" customHeight="1" x14ac:dyDescent="0.25"/>
  <cols>
    <col min="1" max="1" width="8.77734375" style="3" bestFit="1" customWidth="1"/>
    <col min="2" max="2" width="6.6640625" style="1" bestFit="1" customWidth="1"/>
    <col min="3" max="3" width="7.77734375" style="1" bestFit="1" customWidth="1"/>
    <col min="4" max="4" width="8.5546875" style="1" bestFit="1" customWidth="1"/>
    <col min="5" max="5" width="10.109375" style="3" bestFit="1" customWidth="1"/>
    <col min="6" max="6" width="5.77734375" style="3" bestFit="1" customWidth="1"/>
    <col min="7" max="7" width="6" style="1" bestFit="1" customWidth="1"/>
    <col min="8" max="8" width="5.5546875" style="1" customWidth="1"/>
    <col min="9" max="9" width="6.33203125" style="1" bestFit="1" customWidth="1"/>
    <col min="10" max="10" width="7.21875" style="1" bestFit="1" customWidth="1"/>
    <col min="11" max="11" width="11.88671875" style="1" bestFit="1" customWidth="1"/>
    <col min="12" max="12" width="12.77734375" style="1" bestFit="1" customWidth="1"/>
    <col min="13" max="13" width="14.88671875" style="1" customWidth="1"/>
    <col min="14" max="14" width="8.88671875" style="1" customWidth="1"/>
    <col min="15" max="15" width="6.88671875" style="1" customWidth="1"/>
    <col min="16" max="16" width="8.44140625" style="1" hidden="1" customWidth="1"/>
    <col min="17" max="19" width="6.88671875" style="1" hidden="1" customWidth="1"/>
    <col min="20" max="20" width="8" style="1" hidden="1" customWidth="1"/>
    <col min="21" max="21" width="6.88671875" style="1" hidden="1" customWidth="1"/>
    <col min="22" max="22" width="9.33203125" style="1" hidden="1" customWidth="1"/>
    <col min="23" max="23" width="6.88671875" style="1" hidden="1" customWidth="1"/>
    <col min="24" max="24" width="3.5546875" style="1" hidden="1" customWidth="1"/>
    <col min="25" max="25" width="7.109375" style="3" hidden="1" customWidth="1"/>
    <col min="26" max="26" width="6" style="1" customWidth="1"/>
    <col min="27" max="27" width="5.6640625" style="1" bestFit="1" customWidth="1"/>
    <col min="28" max="28" width="9.109375" style="44" bestFit="1" customWidth="1"/>
    <col min="29" max="29" width="9.33203125" style="1" bestFit="1" customWidth="1"/>
    <col min="30" max="30" width="6.6640625" style="1" bestFit="1" customWidth="1"/>
    <col min="31" max="31" width="9.109375" style="1"/>
    <col min="32" max="32" width="13.6640625" style="1" bestFit="1" customWidth="1"/>
    <col min="33" max="16384" width="9.109375" style="1"/>
  </cols>
  <sheetData>
    <row r="1" spans="1:30" ht="21" customHeight="1" x14ac:dyDescent="0.4">
      <c r="A1" s="92" t="str">
        <f>CONCATENATE("Re-entry Trajectory of 1976-074C / 09051: ",TEXT(DATE($V$4,$V$3,$V$2),"yyyy mmm dd")," UTC")</f>
        <v>Re-entry Trajectory of 1976-074C / 09051: 1976 Sep 19 UTC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U1" s="3"/>
      <c r="V1" s="29"/>
      <c r="Z1" s="47"/>
    </row>
    <row r="2" spans="1:30" ht="16.5" customHeight="1" thickBot="1" x14ac:dyDescent="0.35">
      <c r="A2" s="93" t="s">
        <v>72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0" t="s">
        <v>5</v>
      </c>
      <c r="N2" s="90"/>
      <c r="O2" s="90"/>
      <c r="U2" s="2" t="s">
        <v>17</v>
      </c>
      <c r="V2" s="29">
        <v>19</v>
      </c>
      <c r="W2" s="1" t="s">
        <v>12</v>
      </c>
      <c r="Z2" s="48"/>
    </row>
    <row r="3" spans="1:30" ht="18" customHeight="1" x14ac:dyDescent="0.25">
      <c r="A3" s="10"/>
      <c r="B3" s="87" t="s">
        <v>11</v>
      </c>
      <c r="C3" s="88"/>
      <c r="D3" s="89"/>
      <c r="E3" s="32" t="s">
        <v>24</v>
      </c>
      <c r="F3" s="24"/>
      <c r="G3" s="87" t="s">
        <v>10</v>
      </c>
      <c r="H3" s="88"/>
      <c r="I3" s="88"/>
      <c r="J3" s="88"/>
      <c r="K3" s="88"/>
      <c r="L3" s="91"/>
      <c r="M3" s="7" t="s">
        <v>6</v>
      </c>
      <c r="N3" s="42">
        <v>34.04</v>
      </c>
      <c r="O3" s="6" t="s">
        <v>0</v>
      </c>
      <c r="P3" s="4">
        <f>DEGREES(ATAN(Const!$B$2*TAN(RADIANS($N3))))</f>
        <v>33.861711296353342</v>
      </c>
      <c r="S3" s="5">
        <f>6378.135*SQRT((1-Const!$B$3)/(1-Const!$B$3*COS(RADIANS($P3))^2))</f>
        <v>6371.4728049322348</v>
      </c>
      <c r="T3" s="5">
        <f>SQRT($S3*$S3+$N$5*$N$5/1000000+2*$S3*$N$5/1000*COS(RADIANS($N$3-$P3)))</f>
        <v>6371.7708034895613</v>
      </c>
      <c r="U3" s="2" t="s">
        <v>18</v>
      </c>
      <c r="V3" s="29">
        <v>9</v>
      </c>
      <c r="W3" s="1" t="s">
        <v>12</v>
      </c>
    </row>
    <row r="4" spans="1:30" s="2" customFormat="1" ht="18" customHeight="1" x14ac:dyDescent="0.25">
      <c r="A4" s="11" t="s">
        <v>4</v>
      </c>
      <c r="B4" s="9" t="s">
        <v>37</v>
      </c>
      <c r="C4" s="9" t="s">
        <v>38</v>
      </c>
      <c r="D4" s="17" t="s">
        <v>39</v>
      </c>
      <c r="E4" s="17" t="s">
        <v>25</v>
      </c>
      <c r="F4" s="17"/>
      <c r="G4" s="9" t="s">
        <v>29</v>
      </c>
      <c r="H4" s="9" t="s">
        <v>30</v>
      </c>
      <c r="I4" s="9" t="s">
        <v>41</v>
      </c>
      <c r="J4" s="9" t="s">
        <v>28</v>
      </c>
      <c r="K4" s="9" t="s">
        <v>20</v>
      </c>
      <c r="L4" s="12" t="s">
        <v>21</v>
      </c>
      <c r="M4" s="7" t="s">
        <v>7</v>
      </c>
      <c r="N4" s="42">
        <v>5</v>
      </c>
      <c r="O4" s="8" t="s">
        <v>1</v>
      </c>
      <c r="P4" s="3" t="s">
        <v>31</v>
      </c>
      <c r="Q4" s="3" t="s">
        <v>8</v>
      </c>
      <c r="R4" s="3" t="s">
        <v>9</v>
      </c>
      <c r="S4" s="3" t="s">
        <v>23</v>
      </c>
      <c r="T4" s="3" t="s">
        <v>16</v>
      </c>
      <c r="U4" s="2" t="s">
        <v>19</v>
      </c>
      <c r="V4" s="29">
        <v>1976</v>
      </c>
      <c r="W4" s="1" t="s">
        <v>12</v>
      </c>
      <c r="X4" s="1"/>
      <c r="Y4" s="39" t="s">
        <v>38</v>
      </c>
      <c r="Z4" s="39"/>
      <c r="AA4" s="39"/>
      <c r="AB4" s="45"/>
      <c r="AC4" s="39"/>
      <c r="AD4" s="39"/>
    </row>
    <row r="5" spans="1:30" s="2" customFormat="1" ht="18" customHeight="1" thickBot="1" x14ac:dyDescent="0.3">
      <c r="A5" s="14" t="s">
        <v>12</v>
      </c>
      <c r="B5" s="15" t="s">
        <v>0</v>
      </c>
      <c r="C5" s="15" t="s">
        <v>1</v>
      </c>
      <c r="D5" s="18" t="s">
        <v>2</v>
      </c>
      <c r="E5" s="18" t="s">
        <v>26</v>
      </c>
      <c r="F5" s="18" t="s">
        <v>27</v>
      </c>
      <c r="G5" s="15" t="s">
        <v>3</v>
      </c>
      <c r="H5" s="15" t="s">
        <v>3</v>
      </c>
      <c r="I5" s="15" t="s">
        <v>42</v>
      </c>
      <c r="J5" s="15" t="s">
        <v>2</v>
      </c>
      <c r="K5" s="22" t="s">
        <v>15</v>
      </c>
      <c r="L5" s="16" t="s">
        <v>3</v>
      </c>
      <c r="M5" s="2" t="s">
        <v>13</v>
      </c>
      <c r="N5" s="46">
        <v>298</v>
      </c>
      <c r="O5" s="21" t="s">
        <v>14</v>
      </c>
      <c r="P5" s="3" t="s">
        <v>3</v>
      </c>
      <c r="Q5" s="3" t="s">
        <v>3</v>
      </c>
      <c r="R5" s="3" t="s">
        <v>3</v>
      </c>
      <c r="S5" s="3" t="s">
        <v>2</v>
      </c>
      <c r="T5" s="3" t="s">
        <v>2</v>
      </c>
      <c r="U5" s="2" t="s">
        <v>22</v>
      </c>
      <c r="V5" s="30">
        <v>4.9305555555555554E-2</v>
      </c>
      <c r="W5" s="1" t="s">
        <v>12</v>
      </c>
      <c r="X5" s="1"/>
      <c r="Y5" s="39" t="s">
        <v>40</v>
      </c>
      <c r="Z5" s="39"/>
      <c r="AA5" s="39"/>
      <c r="AB5" s="45"/>
      <c r="AC5" s="39"/>
      <c r="AD5" s="39"/>
    </row>
    <row r="6" spans="1:30" ht="18" customHeight="1" x14ac:dyDescent="0.25">
      <c r="A6" s="20">
        <v>4.9305555555555554E-2</v>
      </c>
      <c r="B6" s="13">
        <v>1.6878911700000001</v>
      </c>
      <c r="C6" s="13">
        <f>IF($Y6&lt;=180,-$Y6,360-$Y6)</f>
        <v>24.493432250000012</v>
      </c>
      <c r="D6" s="25">
        <v>105.502244</v>
      </c>
      <c r="E6" s="31" t="str">
        <f t="shared" ref="E6:E37" si="0">illum($V$2,$V$3,$V$4,$A6*24,$P6,$C6,$T6)</f>
        <v>Umbra</v>
      </c>
      <c r="F6" s="33">
        <f>IF($E6&lt;&gt;"Umbra",fracil($V$2,$V$3,$V$4,$A6*24,$P6,$C6,$T6,$P$3,$N$4,$S$3),0)</f>
        <v>0</v>
      </c>
      <c r="G6" s="27">
        <f t="shared" ref="G6:G69" si="1">IF($C6&gt;$N$4,360-$R6,$R6)</f>
        <v>213.66905085357348</v>
      </c>
      <c r="H6" s="27">
        <f t="shared" ref="H6:H37" si="2">DEGREES(ATAN((($T6)*COS(RADIANS($Q6))-$T$3)/($T6)/SIN(RADIANS($Q6))))</f>
        <v>-17.004340334854604</v>
      </c>
      <c r="I6" s="41">
        <f>DEGREES(ACOS(SIN(RADIANS($H6))*SIN(RADIANS($H7))+COS(RADIANS($H6))*COS(RADIANS($H7))*COS(RADIANS($G6-$G7))))/($A7-$A6)/86400</f>
        <v>3.6773884628317974E-2</v>
      </c>
      <c r="J6" s="34">
        <f t="shared" ref="J6:J37" si="3">SQRT(($T6*COS(RADIANS($Q6))-$T$3)^2+($T6*SIN(RADIANS($Q6)))^2)</f>
        <v>4079.2529436288837</v>
      </c>
      <c r="K6" s="23">
        <f t="shared" ref="K6:K37" si="4">radec("ra",$G6,$H6,$V$2,$V$3,$V$4,$A6*24,$N$3,$N$4)/24</f>
        <v>0.83890482479257367</v>
      </c>
      <c r="L6" s="26">
        <f t="shared" ref="L6:L37" si="5">radec("dec",$G6,$H6,$V$2,$V$3,$V$4,$A6*24,$N$3,$N$4)</f>
        <v>-55.401321612191353</v>
      </c>
      <c r="N6" s="4"/>
      <c r="P6" s="4">
        <f>DEGREES(ATAN(Const!$B$2*TAN(RADIANS($B6))))</f>
        <v>1.6765982582150234</v>
      </c>
      <c r="Q6" s="5">
        <f t="shared" ref="Q6:Q37" si="6">DEGREES(ACOS(SIN(RADIANS(P$3))*SIN(RADIANS($P6))+COS(RADIANS(P$3))*COS(RADIANS($P6))*COS(RADIANS(IF($N$4&gt;0,360-$N$4,-$N$4)-IF($C6&gt;0,360-$C6,-$C6)))))</f>
        <v>36.988707848936244</v>
      </c>
      <c r="R6" s="5">
        <f t="shared" ref="R6:R37" si="7">DEGREES(ACOS((SIN(RADIANS($P6))-SIN(RADIANS($P$3))*COS(RADIANS($Q6)))/(COS(RADIANS($P$3))*SIN(RADIANS($Q6)))))</f>
        <v>146.33094914642652</v>
      </c>
      <c r="S6" s="5">
        <f>6378.135*SQRT((1-Const!$B$3)/(1-Const!$B$3*COS(RADIANS($P6))^2))</f>
        <v>6378.1166016867774</v>
      </c>
      <c r="T6" s="35">
        <f t="shared" ref="T6:T37" si="8">SQRT($S6*$S6+$D6*$D6+2*$S6*$D6*COS(RADIANS($B6-$P6)))</f>
        <v>6483.618843670858</v>
      </c>
      <c r="Y6" s="40">
        <v>335.50656774999999</v>
      </c>
    </row>
    <row r="7" spans="1:30" ht="18" customHeight="1" x14ac:dyDescent="0.25">
      <c r="A7" s="20">
        <v>4.9444444444444451E-2</v>
      </c>
      <c r="B7" s="13">
        <v>2.4304803700000002</v>
      </c>
      <c r="C7" s="13">
        <f t="shared" ref="C7:C70" si="9">IF($Y7&lt;=180,-$Y7,360-$Y7)</f>
        <v>24.165521560000002</v>
      </c>
      <c r="D7" s="25">
        <v>105.205697</v>
      </c>
      <c r="E7" s="31" t="str">
        <f t="shared" si="0"/>
        <v>Umbra</v>
      </c>
      <c r="F7" s="33">
        <f t="shared" ref="F7:F70" si="10">IF($E7&lt;&gt;"Umbra",fracil($V$2,$V$3,$V$4,$A7*24,$P7,$C7,$T7,$P$3,$N$4,$S$3),0)</f>
        <v>0</v>
      </c>
      <c r="G7" s="28">
        <f t="shared" si="1"/>
        <v>213.75191800964063</v>
      </c>
      <c r="H7" s="27">
        <f t="shared" si="2"/>
        <v>-16.570243837060861</v>
      </c>
      <c r="I7" s="41">
        <f t="shared" ref="I7:I70" si="11">DEGREES(ACOS(SIN(RADIANS($H7))*SIN(RADIANS($H8))+COS(RADIANS($H7))*COS(RADIANS($H8))*COS(RADIANS($G7-$G8))))/($A8-$A7)/86400</f>
        <v>3.6913446441152215E-2</v>
      </c>
      <c r="J7" s="34">
        <f t="shared" si="3"/>
        <v>3993.3709000957365</v>
      </c>
      <c r="K7" s="23">
        <f t="shared" si="4"/>
        <v>0.84052451496582758</v>
      </c>
      <c r="L7" s="26">
        <f t="shared" si="5"/>
        <v>-55.081252578747232</v>
      </c>
      <c r="M7" s="19"/>
      <c r="N7" s="4"/>
      <c r="O7" s="6"/>
      <c r="P7" s="4">
        <f>DEGREES(ATAN(Const!$B$2*TAN(RADIANS($B7))))</f>
        <v>2.4142291304943639</v>
      </c>
      <c r="Q7" s="5">
        <f t="shared" si="6"/>
        <v>36.183073291408895</v>
      </c>
      <c r="R7" s="5">
        <f t="shared" si="7"/>
        <v>146.24808199035937</v>
      </c>
      <c r="S7" s="5">
        <f>6378.135*SQRT((1-Const!$B$3)/(1-Const!$B$3*COS(RADIANS($P7))^2))</f>
        <v>6378.0968634093897</v>
      </c>
      <c r="T7" s="35">
        <f t="shared" si="8"/>
        <v>6483.3025562461462</v>
      </c>
      <c r="Y7" s="40">
        <v>335.83447844</v>
      </c>
      <c r="Z7" s="43"/>
      <c r="AA7" s="43"/>
      <c r="AC7" s="43"/>
    </row>
    <row r="8" spans="1:30" ht="18" customHeight="1" x14ac:dyDescent="0.25">
      <c r="A8" s="20">
        <v>4.9583333333333333E-2</v>
      </c>
      <c r="B8" s="13">
        <v>3.17285365</v>
      </c>
      <c r="C8" s="13">
        <f t="shared" si="9"/>
        <v>23.837238619999994</v>
      </c>
      <c r="D8" s="25">
        <v>104.905124</v>
      </c>
      <c r="E8" s="31" t="str">
        <f t="shared" si="0"/>
        <v>Umbra</v>
      </c>
      <c r="F8" s="33">
        <f t="shared" si="10"/>
        <v>0</v>
      </c>
      <c r="G8" s="28">
        <f t="shared" si="1"/>
        <v>213.83790949438179</v>
      </c>
      <c r="H8" s="27">
        <f t="shared" si="2"/>
        <v>-16.135035345619173</v>
      </c>
      <c r="I8" s="41">
        <f t="shared" si="11"/>
        <v>3.7063394773590261E-2</v>
      </c>
      <c r="J8" s="34">
        <f t="shared" si="3"/>
        <v>3907.3105845731852</v>
      </c>
      <c r="K8" s="23">
        <f t="shared" si="4"/>
        <v>0.84211509145545105</v>
      </c>
      <c r="L8" s="26">
        <f t="shared" si="5"/>
        <v>-54.755557699091526</v>
      </c>
      <c r="M8" s="19"/>
      <c r="N8" s="4"/>
      <c r="O8" s="6"/>
      <c r="P8" s="4">
        <f>DEGREES(ATAN(Const!$B$2*TAN(RADIANS($B8))))</f>
        <v>3.1516563292527238</v>
      </c>
      <c r="Q8" s="5">
        <f t="shared" si="6"/>
        <v>35.377601082949802</v>
      </c>
      <c r="R8" s="5">
        <f t="shared" si="7"/>
        <v>146.16209050561821</v>
      </c>
      <c r="S8" s="5">
        <f>6378.135*SQRT((1-Const!$B$3)/(1-Const!$B$3*COS(RADIANS($P8))^2))</f>
        <v>6378.0700350909374</v>
      </c>
      <c r="T8" s="35">
        <f t="shared" si="8"/>
        <v>6482.9751520277896</v>
      </c>
      <c r="Y8" s="40">
        <v>336.16276138000001</v>
      </c>
      <c r="Z8" s="43"/>
      <c r="AA8" s="43"/>
      <c r="AC8" s="43"/>
      <c r="AD8" s="43"/>
    </row>
    <row r="9" spans="1:30" ht="18" customHeight="1" x14ac:dyDescent="0.25">
      <c r="A9" s="20">
        <v>4.9722222222222223E-2</v>
      </c>
      <c r="B9" s="13">
        <v>3.9149696899999999</v>
      </c>
      <c r="C9" s="13">
        <f t="shared" si="9"/>
        <v>23.508459459999983</v>
      </c>
      <c r="D9" s="25">
        <v>104.599952</v>
      </c>
      <c r="E9" s="31" t="str">
        <f t="shared" si="0"/>
        <v>Umbra</v>
      </c>
      <c r="F9" s="33">
        <f t="shared" si="10"/>
        <v>0</v>
      </c>
      <c r="G9" s="28">
        <f t="shared" si="1"/>
        <v>213.92721412652699</v>
      </c>
      <c r="H9" s="27">
        <f t="shared" si="2"/>
        <v>-15.698644863275888</v>
      </c>
      <c r="I9" s="41">
        <f t="shared" si="11"/>
        <v>3.7224825634139522E-2</v>
      </c>
      <c r="J9" s="34">
        <f t="shared" si="3"/>
        <v>3821.0774558735116</v>
      </c>
      <c r="K9" s="23">
        <f t="shared" si="4"/>
        <v>0.84367652302647322</v>
      </c>
      <c r="L9" s="26">
        <f t="shared" si="5"/>
        <v>-54.424131078344061</v>
      </c>
      <c r="M9" s="6"/>
      <c r="N9" s="4"/>
      <c r="O9" s="6"/>
      <c r="P9" s="4">
        <f>DEGREES(ATAN(Const!$B$2*TAN(RADIANS($B9))))</f>
        <v>3.888842086105377</v>
      </c>
      <c r="Q9" s="5">
        <f t="shared" si="6"/>
        <v>34.572300316975806</v>
      </c>
      <c r="R9" s="5">
        <f t="shared" si="7"/>
        <v>146.07278587347301</v>
      </c>
      <c r="S9" s="5">
        <f>6378.135*SQRT((1-Const!$B$3)/(1-Const!$B$3*COS(RADIANS($P9))^2))</f>
        <v>6378.036142562617</v>
      </c>
      <c r="T9" s="35">
        <f t="shared" si="8"/>
        <v>6482.636083862446</v>
      </c>
      <c r="V9" s="29"/>
      <c r="Y9" s="40">
        <v>336.49154054000002</v>
      </c>
      <c r="Z9" s="43"/>
      <c r="AA9" s="43"/>
      <c r="AC9" s="43"/>
      <c r="AD9" s="43"/>
    </row>
    <row r="10" spans="1:30" ht="18" customHeight="1" x14ac:dyDescent="0.25">
      <c r="A10" s="20">
        <v>4.9861111111111113E-2</v>
      </c>
      <c r="B10" s="13">
        <v>4.6567866799999997</v>
      </c>
      <c r="C10" s="13">
        <f t="shared" si="9"/>
        <v>23.179059740000014</v>
      </c>
      <c r="D10" s="25">
        <v>104.28957699999999</v>
      </c>
      <c r="E10" s="31" t="str">
        <f t="shared" si="0"/>
        <v>Umbra</v>
      </c>
      <c r="F10" s="33">
        <f t="shared" si="10"/>
        <v>0</v>
      </c>
      <c r="G10" s="28">
        <f t="shared" si="1"/>
        <v>214.02003879244032</v>
      </c>
      <c r="H10" s="27">
        <f t="shared" si="2"/>
        <v>-15.260996098688343</v>
      </c>
      <c r="I10" s="41">
        <f t="shared" si="11"/>
        <v>3.7398980388073953E-2</v>
      </c>
      <c r="J10" s="34">
        <f t="shared" si="3"/>
        <v>3734.6770672690923</v>
      </c>
      <c r="K10" s="23">
        <f t="shared" si="4"/>
        <v>0.84520875267396489</v>
      </c>
      <c r="L10" s="26">
        <f t="shared" si="5"/>
        <v>-54.086848766150467</v>
      </c>
      <c r="N10" s="4"/>
      <c r="P10" s="4">
        <f>DEGREES(ATAN(Const!$B$2*TAN(RADIANS($B10))))</f>
        <v>4.625748126870886</v>
      </c>
      <c r="Q10" s="5">
        <f t="shared" si="6"/>
        <v>33.767180739964971</v>
      </c>
      <c r="R10" s="5">
        <f t="shared" si="7"/>
        <v>145.97996120755968</v>
      </c>
      <c r="S10" s="5">
        <f>6378.135*SQRT((1-Const!$B$3)/(1-Const!$B$3*COS(RADIANS($P10))^2))</f>
        <v>6377.9952178479316</v>
      </c>
      <c r="T10" s="35">
        <f t="shared" si="8"/>
        <v>6482.2847797914101</v>
      </c>
      <c r="V10" s="4"/>
      <c r="Y10" s="40">
        <v>336.82094025999999</v>
      </c>
      <c r="Z10" s="43"/>
      <c r="AA10" s="43"/>
      <c r="AC10" s="43"/>
      <c r="AD10" s="43"/>
    </row>
    <row r="11" spans="1:30" ht="18" customHeight="1" x14ac:dyDescent="0.25">
      <c r="A11" s="20">
        <v>4.9999999999999996E-2</v>
      </c>
      <c r="B11" s="13">
        <v>5.3982622400000002</v>
      </c>
      <c r="C11" s="13">
        <f t="shared" si="9"/>
        <v>22.848914659999991</v>
      </c>
      <c r="D11" s="25">
        <v>103.97336</v>
      </c>
      <c r="E11" s="31" t="str">
        <f t="shared" si="0"/>
        <v>Umbra</v>
      </c>
      <c r="F11" s="33">
        <f t="shared" si="10"/>
        <v>0</v>
      </c>
      <c r="G11" s="28">
        <f t="shared" si="1"/>
        <v>214.11661065695881</v>
      </c>
      <c r="H11" s="27">
        <f t="shared" si="2"/>
        <v>-14.822005781782362</v>
      </c>
      <c r="I11" s="41">
        <f t="shared" si="11"/>
        <v>3.7587273295317788E-2</v>
      </c>
      <c r="J11" s="34">
        <f t="shared" si="3"/>
        <v>3648.115076668998</v>
      </c>
      <c r="K11" s="23">
        <f t="shared" si="4"/>
        <v>0.84671169260098189</v>
      </c>
      <c r="L11" s="26">
        <f t="shared" si="5"/>
        <v>-53.743566761542418</v>
      </c>
      <c r="N11" s="4"/>
      <c r="P11" s="4">
        <f>DEGREES(ATAN(Const!$B$2*TAN(RADIANS($B11))))</f>
        <v>5.3623355881365802</v>
      </c>
      <c r="Q11" s="5">
        <f t="shared" si="6"/>
        <v>32.962252845184331</v>
      </c>
      <c r="R11" s="5">
        <f t="shared" si="7"/>
        <v>145.88338934304119</v>
      </c>
      <c r="S11" s="5">
        <f>6378.135*SQRT((1-Const!$B$3)/(1-Const!$B$3*COS(RADIANS($P11))^2))</f>
        <v>6377.9472991469001</v>
      </c>
      <c r="T11" s="35">
        <f t="shared" si="8"/>
        <v>6481.9206390347954</v>
      </c>
      <c r="V11" s="4"/>
      <c r="Y11" s="40">
        <v>337.15108534000001</v>
      </c>
      <c r="Z11" s="43"/>
      <c r="AA11" s="43"/>
      <c r="AC11" s="43"/>
      <c r="AD11" s="43"/>
    </row>
    <row r="12" spans="1:30" ht="18" customHeight="1" x14ac:dyDescent="0.25">
      <c r="A12" s="20">
        <v>5.0138888888888893E-2</v>
      </c>
      <c r="B12" s="13">
        <v>6.1393532799999999</v>
      </c>
      <c r="C12" s="13">
        <f t="shared" si="9"/>
        <v>22.517898860000003</v>
      </c>
      <c r="D12" s="25">
        <v>103.650628</v>
      </c>
      <c r="E12" s="31" t="str">
        <f t="shared" si="0"/>
        <v>Umbra</v>
      </c>
      <c r="F12" s="33">
        <f t="shared" si="10"/>
        <v>0</v>
      </c>
      <c r="G12" s="28">
        <f t="shared" si="1"/>
        <v>214.21717963163294</v>
      </c>
      <c r="H12" s="27">
        <f t="shared" si="2"/>
        <v>-14.381582824694313</v>
      </c>
      <c r="I12" s="41">
        <f t="shared" si="11"/>
        <v>3.7791317884219293E-2</v>
      </c>
      <c r="J12" s="34">
        <f t="shared" si="3"/>
        <v>3561.3972643097204</v>
      </c>
      <c r="K12" s="23">
        <f t="shared" si="4"/>
        <v>0.8481852190865341</v>
      </c>
      <c r="L12" s="26">
        <f t="shared" si="5"/>
        <v>-53.394118746731728</v>
      </c>
      <c r="N12" s="4"/>
      <c r="P12" s="4">
        <f>DEGREES(ATAN(Const!$B$2*TAN(RADIANS($B12))))</f>
        <v>6.0985648742044702</v>
      </c>
      <c r="Q12" s="5">
        <f t="shared" si="6"/>
        <v>32.157528019346636</v>
      </c>
      <c r="R12" s="5">
        <f t="shared" si="7"/>
        <v>145.78282036836706</v>
      </c>
      <c r="S12" s="5">
        <f>6378.135*SQRT((1-Const!$B$3)/(1-Const!$B$3*COS(RADIANS($P12))^2))</f>
        <v>6377.8924308211308</v>
      </c>
      <c r="T12" s="35">
        <f t="shared" si="8"/>
        <v>6481.543032976585</v>
      </c>
      <c r="V12" s="4"/>
      <c r="Y12" s="40">
        <v>337.48210114</v>
      </c>
      <c r="Z12" s="43"/>
      <c r="AA12" s="43"/>
      <c r="AC12" s="43"/>
      <c r="AD12" s="43"/>
    </row>
    <row r="13" spans="1:30" ht="18" customHeight="1" x14ac:dyDescent="0.25">
      <c r="A13" s="20">
        <v>5.0277777777777775E-2</v>
      </c>
      <c r="B13" s="13">
        <v>6.8800158900000001</v>
      </c>
      <c r="C13" s="13">
        <f t="shared" si="9"/>
        <v>22.185886299999993</v>
      </c>
      <c r="D13" s="25">
        <v>103.320671</v>
      </c>
      <c r="E13" s="31" t="str">
        <f t="shared" si="0"/>
        <v>Umbra</v>
      </c>
      <c r="F13" s="33">
        <f t="shared" si="10"/>
        <v>0</v>
      </c>
      <c r="G13" s="28">
        <f t="shared" si="1"/>
        <v>214.32202121003098</v>
      </c>
      <c r="H13" s="27">
        <f t="shared" si="2"/>
        <v>-13.939627391092539</v>
      </c>
      <c r="I13" s="41">
        <f t="shared" si="11"/>
        <v>3.8012965147940676E-2</v>
      </c>
      <c r="J13" s="34">
        <f t="shared" si="3"/>
        <v>3474.5295461583969</v>
      </c>
      <c r="K13" s="23">
        <f t="shared" si="4"/>
        <v>0.8496291666960204</v>
      </c>
      <c r="L13" s="26">
        <f t="shared" si="5"/>
        <v>-53.038313505102579</v>
      </c>
      <c r="M13" s="6"/>
      <c r="N13" s="4"/>
      <c r="O13" s="6"/>
      <c r="P13" s="4">
        <f>DEGREES(ATAN(Const!$B$2*TAN(RADIANS($B13))))</f>
        <v>6.8343955438151598</v>
      </c>
      <c r="Q13" s="5">
        <f t="shared" si="6"/>
        <v>31.353018659053916</v>
      </c>
      <c r="R13" s="5">
        <f t="shared" si="7"/>
        <v>145.67797878996902</v>
      </c>
      <c r="S13" s="5">
        <f>6378.135*SQRT((1-Const!$B$3)/(1-Const!$B$3*COS(RADIANS($P13))^2))</f>
        <v>6377.8306633756556</v>
      </c>
      <c r="T13" s="35">
        <f t="shared" si="8"/>
        <v>6481.151302146427</v>
      </c>
      <c r="V13" s="4"/>
      <c r="Y13" s="40">
        <v>337.81411370000001</v>
      </c>
      <c r="Z13" s="43"/>
      <c r="AA13" s="43"/>
      <c r="AC13" s="43"/>
      <c r="AD13" s="43"/>
    </row>
    <row r="14" spans="1:30" ht="18" customHeight="1" x14ac:dyDescent="0.25">
      <c r="A14" s="20">
        <v>5.0416666666666665E-2</v>
      </c>
      <c r="B14" s="13">
        <v>7.6202052299999998</v>
      </c>
      <c r="C14" s="13">
        <f t="shared" si="9"/>
        <v>21.852750179999987</v>
      </c>
      <c r="D14" s="25">
        <v>102.982741</v>
      </c>
      <c r="E14" s="31" t="str">
        <f t="shared" si="0"/>
        <v>Umbra</v>
      </c>
      <c r="F14" s="33">
        <f t="shared" si="10"/>
        <v>0</v>
      </c>
      <c r="G14" s="28">
        <f t="shared" si="1"/>
        <v>214.43143981334356</v>
      </c>
      <c r="H14" s="27">
        <f t="shared" si="2"/>
        <v>-13.49602979473098</v>
      </c>
      <c r="I14" s="41">
        <f t="shared" si="11"/>
        <v>3.8254344026854216E-2</v>
      </c>
      <c r="J14" s="34">
        <f t="shared" si="3"/>
        <v>3387.5179909068079</v>
      </c>
      <c r="K14" s="23">
        <f t="shared" si="4"/>
        <v>0.85104332172533281</v>
      </c>
      <c r="L14" s="26">
        <f t="shared" si="5"/>
        <v>-52.675931868751931</v>
      </c>
      <c r="M14" s="6"/>
      <c r="N14" s="4"/>
      <c r="O14" s="6"/>
      <c r="P14" s="4">
        <f>DEGREES(ATAN(Const!$B$2*TAN(RADIANS($B14))))</f>
        <v>7.5697861968464837</v>
      </c>
      <c r="Q14" s="5">
        <f t="shared" si="6"/>
        <v>30.548738312469744</v>
      </c>
      <c r="R14" s="5">
        <f t="shared" si="7"/>
        <v>145.56856018665644</v>
      </c>
      <c r="S14" s="5">
        <f>6378.135*SQRT((1-Const!$B$3)/(1-Const!$B$3*COS(RADIANS($P14))^2))</f>
        <v>6377.7620534382704</v>
      </c>
      <c r="T14" s="35">
        <f t="shared" si="8"/>
        <v>6480.7447551989408</v>
      </c>
      <c r="V14" s="4"/>
      <c r="Y14" s="40">
        <v>338.14724982000001</v>
      </c>
      <c r="Z14" s="43"/>
      <c r="AA14" s="43"/>
      <c r="AC14" s="43"/>
      <c r="AD14" s="43"/>
    </row>
    <row r="15" spans="1:30" ht="18" customHeight="1" x14ac:dyDescent="0.25">
      <c r="A15" s="20">
        <v>5.0555555555555555E-2</v>
      </c>
      <c r="B15" s="13">
        <v>8.3598753499999994</v>
      </c>
      <c r="C15" s="13">
        <f t="shared" si="9"/>
        <v>21.518362869999976</v>
      </c>
      <c r="D15" s="25">
        <v>102.63605200000001</v>
      </c>
      <c r="E15" s="31" t="str">
        <f t="shared" si="0"/>
        <v>Umbra</v>
      </c>
      <c r="F15" s="33">
        <f t="shared" si="10"/>
        <v>0</v>
      </c>
      <c r="G15" s="28">
        <f t="shared" si="1"/>
        <v>214.5457726193645</v>
      </c>
      <c r="H15" s="27">
        <f t="shared" si="2"/>
        <v>-13.050669236990831</v>
      </c>
      <c r="I15" s="41">
        <f t="shared" si="11"/>
        <v>3.8517910659880757E-2</v>
      </c>
      <c r="J15" s="34">
        <f t="shared" si="3"/>
        <v>3300.3688454951211</v>
      </c>
      <c r="K15" s="23">
        <f t="shared" si="4"/>
        <v>0.85242741491637597</v>
      </c>
      <c r="L15" s="26">
        <f t="shared" si="5"/>
        <v>-52.306723224873842</v>
      </c>
      <c r="M15" s="6"/>
      <c r="N15" s="4"/>
      <c r="O15" s="6"/>
      <c r="P15" s="4">
        <f>DEGREES(ATAN(Const!$B$2*TAN(RADIANS($B15))))</f>
        <v>8.3046942914328241</v>
      </c>
      <c r="Q15" s="5">
        <f t="shared" si="6"/>
        <v>29.744701894864104</v>
      </c>
      <c r="R15" s="5">
        <f t="shared" si="7"/>
        <v>145.4542273806355</v>
      </c>
      <c r="S15" s="5">
        <f>6378.135*SQRT((1-Const!$B$3)/(1-Const!$B$3*COS(RADIANS($P15))^2))</f>
        <v>6377.6866637436469</v>
      </c>
      <c r="T15" s="35">
        <f t="shared" si="8"/>
        <v>6480.3226688977838</v>
      </c>
      <c r="V15" s="4"/>
      <c r="Y15" s="40">
        <v>338.48163713000002</v>
      </c>
      <c r="Z15" s="43"/>
      <c r="AA15" s="43"/>
      <c r="AC15" s="43"/>
      <c r="AD15" s="43"/>
    </row>
    <row r="16" spans="1:30" ht="18" customHeight="1" x14ac:dyDescent="0.25">
      <c r="A16" s="20">
        <v>5.0694444444444452E-2</v>
      </c>
      <c r="B16" s="13">
        <v>9.0989791199999992</v>
      </c>
      <c r="C16" s="13">
        <f t="shared" si="9"/>
        <v>21.182595779999986</v>
      </c>
      <c r="D16" s="25">
        <v>102.279774</v>
      </c>
      <c r="E16" s="31" t="str">
        <f t="shared" si="0"/>
        <v>Umbra</v>
      </c>
      <c r="F16" s="33">
        <f t="shared" si="10"/>
        <v>0</v>
      </c>
      <c r="G16" s="28">
        <f t="shared" si="1"/>
        <v>214.66539401616129</v>
      </c>
      <c r="H16" s="27">
        <f t="shared" si="2"/>
        <v>-12.603412359100979</v>
      </c>
      <c r="I16" s="41">
        <f t="shared" si="11"/>
        <v>3.8806508058336256E-2</v>
      </c>
      <c r="J16" s="34">
        <f t="shared" si="3"/>
        <v>3213.0885467307985</v>
      </c>
      <c r="K16" s="23">
        <f t="shared" si="4"/>
        <v>0.85378111314667249</v>
      </c>
      <c r="L16" s="26">
        <f t="shared" si="5"/>
        <v>-51.930401462343951</v>
      </c>
      <c r="M16" s="6"/>
      <c r="N16" s="4"/>
      <c r="O16" s="6"/>
      <c r="P16" s="4">
        <f>DEGREES(ATAN(Const!$B$2*TAN(RADIANS($B16))))</f>
        <v>9.0390760703319479</v>
      </c>
      <c r="Q16" s="5">
        <f t="shared" si="6"/>
        <v>28.940925788928904</v>
      </c>
      <c r="R16" s="5">
        <f t="shared" si="7"/>
        <v>145.33460598383871</v>
      </c>
      <c r="S16" s="5">
        <f>6378.135*SQRT((1-Const!$B$3)/(1-Const!$B$3*COS(RADIANS($P16))^2))</f>
        <v>6377.6045631056322</v>
      </c>
      <c r="T16" s="35">
        <f t="shared" si="8"/>
        <v>6479.8842820879026</v>
      </c>
      <c r="V16" s="4"/>
      <c r="Y16" s="40">
        <v>338.81740422000001</v>
      </c>
      <c r="Z16" s="43"/>
      <c r="AA16" s="43"/>
      <c r="AC16" s="43"/>
      <c r="AD16" s="43"/>
    </row>
    <row r="17" spans="1:30" ht="18" customHeight="1" x14ac:dyDescent="0.25">
      <c r="A17" s="20">
        <v>5.0833333333333341E-2</v>
      </c>
      <c r="B17" s="13">
        <v>9.8374679599999997</v>
      </c>
      <c r="C17" s="13">
        <f t="shared" si="9"/>
        <v>20.845319329999995</v>
      </c>
      <c r="D17" s="25">
        <v>101.913033</v>
      </c>
      <c r="E17" s="31" t="str">
        <f t="shared" si="0"/>
        <v>Umbra</v>
      </c>
      <c r="F17" s="33">
        <f t="shared" si="10"/>
        <v>0</v>
      </c>
      <c r="G17" s="28">
        <f t="shared" si="1"/>
        <v>214.79072078834233</v>
      </c>
      <c r="H17" s="27">
        <f t="shared" si="2"/>
        <v>-12.154111570883614</v>
      </c>
      <c r="I17" s="41">
        <f t="shared" si="11"/>
        <v>3.9123434472074392E-2</v>
      </c>
      <c r="J17" s="34">
        <f t="shared" si="3"/>
        <v>3125.6837602570963</v>
      </c>
      <c r="K17" s="23">
        <f t="shared" si="4"/>
        <v>0.8551040099434557</v>
      </c>
      <c r="L17" s="26">
        <f t="shared" si="5"/>
        <v>-51.546640257491688</v>
      </c>
      <c r="M17" s="6"/>
      <c r="N17" s="4"/>
      <c r="O17" s="6"/>
      <c r="P17" s="4">
        <f>DEGREES(ATAN(Const!$B$2*TAN(RADIANS($B17))))</f>
        <v>9.7728862885288716</v>
      </c>
      <c r="Q17" s="5">
        <f t="shared" si="6"/>
        <v>28.137428177943168</v>
      </c>
      <c r="R17" s="5">
        <f t="shared" si="7"/>
        <v>145.20927921165767</v>
      </c>
      <c r="S17" s="5">
        <f>6378.135*SQRT((1-Const!$B$3)/(1-Const!$B$3*COS(RADIANS($P17))^2))</f>
        <v>6377.5158264090833</v>
      </c>
      <c r="T17" s="35">
        <f t="shared" si="8"/>
        <v>6479.4287956873168</v>
      </c>
      <c r="V17" s="4"/>
      <c r="Y17" s="40">
        <v>339.15468067</v>
      </c>
      <c r="Z17" s="43"/>
      <c r="AA17" s="43"/>
      <c r="AC17" s="43"/>
      <c r="AD17" s="43"/>
    </row>
    <row r="18" spans="1:30" ht="18" customHeight="1" x14ac:dyDescent="0.25">
      <c r="A18" s="20">
        <v>5.0972222222222224E-2</v>
      </c>
      <c r="B18" s="13">
        <v>10.575291740000001</v>
      </c>
      <c r="C18" s="13">
        <f t="shared" si="9"/>
        <v>20.506402869999988</v>
      </c>
      <c r="D18" s="25">
        <v>101.534899</v>
      </c>
      <c r="E18" s="31" t="str">
        <f t="shared" si="0"/>
        <v>Umbra</v>
      </c>
      <c r="F18" s="33">
        <f t="shared" si="10"/>
        <v>0</v>
      </c>
      <c r="G18" s="28">
        <f t="shared" si="1"/>
        <v>214.92221827701883</v>
      </c>
      <c r="H18" s="27">
        <f t="shared" si="2"/>
        <v>-11.702603191540982</v>
      </c>
      <c r="I18" s="41">
        <f t="shared" si="11"/>
        <v>3.9472543297106179E-2</v>
      </c>
      <c r="J18" s="34">
        <f t="shared" si="3"/>
        <v>3038.1613994156655</v>
      </c>
      <c r="K18" s="23">
        <f t="shared" si="4"/>
        <v>0.85639561405651354</v>
      </c>
      <c r="L18" s="26">
        <f t="shared" si="5"/>
        <v>-51.155067547676083</v>
      </c>
      <c r="M18" s="6"/>
      <c r="N18" s="4"/>
      <c r="O18" s="6"/>
      <c r="P18" s="4">
        <f>DEGREES(ATAN(Const!$B$2*TAN(RADIANS($B18))))</f>
        <v>10.506078109683365</v>
      </c>
      <c r="Q18" s="5">
        <f t="shared" si="6"/>
        <v>27.334229220053452</v>
      </c>
      <c r="R18" s="5">
        <f t="shared" si="7"/>
        <v>145.07778172298117</v>
      </c>
      <c r="S18" s="5">
        <f>6378.135*SQRT((1-Const!$B$3)/(1-Const!$B$3*COS(RADIANS($P18))^2))</f>
        <v>6377.4205345840837</v>
      </c>
      <c r="T18" s="35">
        <f t="shared" si="8"/>
        <v>6478.9553606612808</v>
      </c>
      <c r="V18" s="4"/>
      <c r="Y18" s="40">
        <v>339.49359713000001</v>
      </c>
      <c r="Z18" s="43"/>
      <c r="AA18" s="43"/>
      <c r="AC18" s="43"/>
      <c r="AD18" s="43"/>
    </row>
    <row r="19" spans="1:30" ht="18" customHeight="1" x14ac:dyDescent="0.25">
      <c r="A19" s="20">
        <v>5.1111111111111114E-2</v>
      </c>
      <c r="B19" s="13">
        <v>11.312398480000001</v>
      </c>
      <c r="C19" s="13">
        <f t="shared" si="9"/>
        <v>20.165714639999976</v>
      </c>
      <c r="D19" s="25">
        <v>101.14438800000001</v>
      </c>
      <c r="E19" s="31" t="str">
        <f t="shared" si="0"/>
        <v>Umbra</v>
      </c>
      <c r="F19" s="33">
        <f t="shared" si="10"/>
        <v>0</v>
      </c>
      <c r="G19" s="28">
        <f t="shared" si="1"/>
        <v>215.06040749552912</v>
      </c>
      <c r="H19" s="27">
        <f t="shared" si="2"/>
        <v>-11.24870510629839</v>
      </c>
      <c r="I19" s="41">
        <f t="shared" si="11"/>
        <v>3.9858337910690288E-2</v>
      </c>
      <c r="J19" s="34">
        <f t="shared" si="3"/>
        <v>2950.5286713124083</v>
      </c>
      <c r="K19" s="23">
        <f t="shared" si="4"/>
        <v>0.85765533719606946</v>
      </c>
      <c r="L19" s="26">
        <f t="shared" si="5"/>
        <v>-50.755259020181349</v>
      </c>
      <c r="M19" s="6"/>
      <c r="N19" s="4"/>
      <c r="O19" s="6"/>
      <c r="P19" s="4">
        <f>DEGREES(ATAN(Const!$B$2*TAN(RADIANS($B19))))</f>
        <v>11.238602803769838</v>
      </c>
      <c r="Q19" s="5">
        <f t="shared" si="6"/>
        <v>26.531351431745708</v>
      </c>
      <c r="R19" s="5">
        <f t="shared" si="7"/>
        <v>144.93959250447088</v>
      </c>
      <c r="S19" s="5">
        <f>6378.135*SQRT((1-Const!$B$3)/(1-Const!$B$3*COS(RADIANS($P19))^2))</f>
        <v>6377.3187746041476</v>
      </c>
      <c r="T19" s="35">
        <f t="shared" si="8"/>
        <v>6478.4630800204286</v>
      </c>
      <c r="V19" s="4"/>
      <c r="Y19" s="40">
        <v>339.83428536000002</v>
      </c>
      <c r="Z19" s="43"/>
      <c r="AA19" s="43"/>
      <c r="AC19" s="43"/>
      <c r="AD19" s="43"/>
    </row>
    <row r="20" spans="1:30" ht="18" customHeight="1" x14ac:dyDescent="0.25">
      <c r="A20" s="20">
        <v>5.1250000000000011E-2</v>
      </c>
      <c r="B20" s="13">
        <v>12.04873413</v>
      </c>
      <c r="C20" s="13">
        <f t="shared" si="9"/>
        <v>19.823121790000016</v>
      </c>
      <c r="D20" s="25">
        <v>100.740447</v>
      </c>
      <c r="E20" s="31" t="str">
        <f t="shared" si="0"/>
        <v>Umbra</v>
      </c>
      <c r="F20" s="33">
        <f t="shared" si="10"/>
        <v>0</v>
      </c>
      <c r="G20" s="28">
        <f t="shared" si="1"/>
        <v>215.20587374748678</v>
      </c>
      <c r="H20" s="27">
        <f t="shared" si="2"/>
        <v>-10.792214278154635</v>
      </c>
      <c r="I20" s="41">
        <f t="shared" si="11"/>
        <v>4.0286121640891549E-2</v>
      </c>
      <c r="J20" s="34">
        <f t="shared" si="3"/>
        <v>2862.7931165112659</v>
      </c>
      <c r="K20" s="23">
        <f t="shared" si="4"/>
        <v>0.8588824782990705</v>
      </c>
      <c r="L20" s="26">
        <f t="shared" si="5"/>
        <v>-50.346730436625521</v>
      </c>
      <c r="M20" s="6"/>
      <c r="N20" s="4"/>
      <c r="O20" s="6"/>
      <c r="P20" s="4">
        <f>DEGREES(ATAN(Const!$B$2*TAN(RADIANS($B20))))</f>
        <v>11.970409524102646</v>
      </c>
      <c r="Q20" s="5">
        <f t="shared" si="6"/>
        <v>25.728820049174626</v>
      </c>
      <c r="R20" s="5">
        <f t="shared" si="7"/>
        <v>144.79412625251322</v>
      </c>
      <c r="S20" s="5">
        <f>6378.135*SQRT((1-Const!$B$3)/(1-Const!$B$3*COS(RADIANS($P20))^2))</f>
        <v>6377.2106394779748</v>
      </c>
      <c r="T20" s="35">
        <f t="shared" si="8"/>
        <v>6477.9509938124729</v>
      </c>
      <c r="V20" s="4"/>
      <c r="Y20" s="40">
        <v>340.17687820999998</v>
      </c>
      <c r="Z20" s="43"/>
      <c r="AA20" s="43"/>
      <c r="AC20" s="43"/>
      <c r="AD20" s="43"/>
    </row>
    <row r="21" spans="1:30" ht="18" customHeight="1" x14ac:dyDescent="0.25">
      <c r="A21" s="20">
        <v>5.1388888888888894E-2</v>
      </c>
      <c r="B21" s="13">
        <v>12.784242239999999</v>
      </c>
      <c r="C21" s="13">
        <f t="shared" si="9"/>
        <v>19.478490309999984</v>
      </c>
      <c r="D21" s="25">
        <v>100.32195299999999</v>
      </c>
      <c r="E21" s="31" t="str">
        <f t="shared" si="0"/>
        <v>Umbra</v>
      </c>
      <c r="F21" s="33">
        <f t="shared" si="10"/>
        <v>0</v>
      </c>
      <c r="G21" s="28">
        <f t="shared" si="1"/>
        <v>215.35927655100272</v>
      </c>
      <c r="H21" s="27">
        <f t="shared" si="2"/>
        <v>-10.332903527632253</v>
      </c>
      <c r="I21" s="41">
        <f t="shared" si="11"/>
        <v>4.0762164676602021E-2</v>
      </c>
      <c r="J21" s="34">
        <f t="shared" si="3"/>
        <v>2774.9626615817829</v>
      </c>
      <c r="K21" s="23">
        <f t="shared" si="4"/>
        <v>0.86007620694266718</v>
      </c>
      <c r="L21" s="26">
        <f t="shared" si="5"/>
        <v>-49.92892856298095</v>
      </c>
      <c r="M21" s="6"/>
      <c r="N21" s="4"/>
      <c r="O21" s="6"/>
      <c r="P21" s="4">
        <f>DEGREES(ATAN(Const!$B$2*TAN(RADIANS($B21))))</f>
        <v>12.701444974919552</v>
      </c>
      <c r="Q21" s="5">
        <f t="shared" si="6"/>
        <v>24.92666346543162</v>
      </c>
      <c r="R21" s="5">
        <f t="shared" si="7"/>
        <v>144.64072344899728</v>
      </c>
      <c r="S21" s="5">
        <f>6378.135*SQRT((1-Const!$B$3)/(1-Const!$B$3*COS(RADIANS($P21))^2))</f>
        <v>6377.0962282595201</v>
      </c>
      <c r="T21" s="35">
        <f t="shared" si="8"/>
        <v>6477.4180781322166</v>
      </c>
      <c r="V21" s="4"/>
      <c r="Y21" s="40">
        <v>340.52150969000002</v>
      </c>
      <c r="Z21" s="43"/>
      <c r="AA21" s="43"/>
      <c r="AC21" s="43"/>
      <c r="AD21" s="43"/>
    </row>
    <row r="22" spans="1:30" ht="18" customHeight="1" x14ac:dyDescent="0.25">
      <c r="A22" s="20">
        <v>5.1527777777777783E-2</v>
      </c>
      <c r="B22" s="13">
        <v>13.51886361</v>
      </c>
      <c r="C22" s="13">
        <f t="shared" si="9"/>
        <v>19.131685140000002</v>
      </c>
      <c r="D22" s="25">
        <v>99.887705999999994</v>
      </c>
      <c r="E22" s="31" t="str">
        <f t="shared" si="0"/>
        <v>Umbra</v>
      </c>
      <c r="F22" s="33">
        <f t="shared" si="10"/>
        <v>0</v>
      </c>
      <c r="G22" s="28">
        <f t="shared" si="1"/>
        <v>215.52136183361711</v>
      </c>
      <c r="H22" s="27">
        <f t="shared" si="2"/>
        <v>-9.8705178505057596</v>
      </c>
      <c r="I22" s="41">
        <f t="shared" si="11"/>
        <v>4.1293906286854441E-2</v>
      </c>
      <c r="J22" s="34">
        <f t="shared" si="3"/>
        <v>2687.0456851840195</v>
      </c>
      <c r="K22" s="23">
        <f t="shared" si="4"/>
        <v>0.86123554236844801</v>
      </c>
      <c r="L22" s="26">
        <f t="shared" si="5"/>
        <v>-49.501220174491358</v>
      </c>
      <c r="M22" s="6"/>
      <c r="N22" s="4"/>
      <c r="O22" s="6"/>
      <c r="P22" s="4">
        <f>DEGREES(ATAN(Const!$B$2*TAN(RADIANS($B22))))</f>
        <v>13.431653058920082</v>
      </c>
      <c r="Q22" s="5">
        <f t="shared" si="6"/>
        <v>24.124913799192072</v>
      </c>
      <c r="R22" s="5">
        <f t="shared" si="7"/>
        <v>144.47863816638289</v>
      </c>
      <c r="S22" s="5">
        <f>6378.135*SQRT((1-Const!$B$3)/(1-Const!$B$3*COS(RADIANS($P22))^2))</f>
        <v>6376.9756460671397</v>
      </c>
      <c r="T22" s="35">
        <f t="shared" si="8"/>
        <v>6476.8632381406314</v>
      </c>
      <c r="V22" s="4"/>
      <c r="Y22" s="40">
        <v>340.86831486</v>
      </c>
      <c r="Z22" s="43"/>
      <c r="AA22" s="43"/>
      <c r="AC22" s="43"/>
      <c r="AD22" s="43"/>
    </row>
    <row r="23" spans="1:30" ht="18" customHeight="1" x14ac:dyDescent="0.25">
      <c r="A23" s="20">
        <v>5.1666666666666666E-2</v>
      </c>
      <c r="B23" s="13">
        <v>14.25253588</v>
      </c>
      <c r="C23" s="13">
        <f t="shared" si="9"/>
        <v>18.782570159999977</v>
      </c>
      <c r="D23" s="25">
        <v>99.436419000000001</v>
      </c>
      <c r="E23" s="31" t="str">
        <f t="shared" si="0"/>
        <v>Umbra</v>
      </c>
      <c r="F23" s="33">
        <f t="shared" si="10"/>
        <v>0</v>
      </c>
      <c r="G23" s="28">
        <f t="shared" si="1"/>
        <v>215.6929762225264</v>
      </c>
      <c r="H23" s="27">
        <f t="shared" si="2"/>
        <v>-9.4047700294142693</v>
      </c>
      <c r="I23" s="41">
        <f t="shared" si="11"/>
        <v>4.1890233380384868E-2</v>
      </c>
      <c r="J23" s="34">
        <f t="shared" si="3"/>
        <v>2599.051087622267</v>
      </c>
      <c r="K23" s="23">
        <f t="shared" si="4"/>
        <v>0.86235932959757833</v>
      </c>
      <c r="L23" s="26">
        <f t="shared" si="5"/>
        <v>-49.062879115160875</v>
      </c>
      <c r="M23" s="6"/>
      <c r="N23" s="4"/>
      <c r="O23" s="6"/>
      <c r="P23" s="4">
        <f>DEGREES(ATAN(Const!$B$2*TAN(RADIANS($B23))))</f>
        <v>14.160974464967593</v>
      </c>
      <c r="Q23" s="5">
        <f t="shared" si="6"/>
        <v>23.323607492598736</v>
      </c>
      <c r="R23" s="5">
        <f t="shared" si="7"/>
        <v>144.3070237774736</v>
      </c>
      <c r="S23" s="5">
        <f>6378.135*SQRT((1-Const!$B$3)/(1-Const!$B$3*COS(RADIANS($P23))^2))</f>
        <v>6376.8490041190616</v>
      </c>
      <c r="T23" s="35">
        <f t="shared" si="8"/>
        <v>6476.2852981002779</v>
      </c>
      <c r="V23" s="4"/>
      <c r="Y23" s="40">
        <v>341.21742984000002</v>
      </c>
      <c r="Z23" s="43"/>
      <c r="AA23" s="43"/>
      <c r="AC23" s="43"/>
      <c r="AD23" s="43"/>
    </row>
    <row r="24" spans="1:30" ht="18" customHeight="1" x14ac:dyDescent="0.25">
      <c r="A24" s="20">
        <v>5.1805555555555556E-2</v>
      </c>
      <c r="B24" s="13">
        <v>14.98519314</v>
      </c>
      <c r="C24" s="13">
        <f t="shared" si="9"/>
        <v>18.431008360000021</v>
      </c>
      <c r="D24" s="25">
        <v>98.966710000000006</v>
      </c>
      <c r="E24" s="31" t="str">
        <f t="shared" si="0"/>
        <v>Umbra</v>
      </c>
      <c r="F24" s="33">
        <f t="shared" si="10"/>
        <v>0</v>
      </c>
      <c r="G24" s="28">
        <f t="shared" si="1"/>
        <v>215.87508470108222</v>
      </c>
      <c r="H24" s="27">
        <f t="shared" si="2"/>
        <v>-8.9353353076788924</v>
      </c>
      <c r="I24" s="41">
        <f t="shared" si="11"/>
        <v>4.2561804364769043E-2</v>
      </c>
      <c r="J24" s="34">
        <f t="shared" si="3"/>
        <v>2510.9883743742553</v>
      </c>
      <c r="K24" s="23">
        <f t="shared" si="4"/>
        <v>0.86344621001252708</v>
      </c>
      <c r="L24" s="26">
        <f t="shared" si="5"/>
        <v>-48.613070333538126</v>
      </c>
      <c r="M24" s="6"/>
      <c r="N24" s="4"/>
      <c r="O24" s="6"/>
      <c r="P24" s="4">
        <f>DEGREES(ATAN(Const!$B$2*TAN(RADIANS($B24))))</f>
        <v>14.889346275439998</v>
      </c>
      <c r="Q24" s="5">
        <f t="shared" si="6"/>
        <v>22.522786021676914</v>
      </c>
      <c r="R24" s="5">
        <f t="shared" si="7"/>
        <v>144.12491529891778</v>
      </c>
      <c r="S24" s="5">
        <f>6378.135*SQRT((1-Const!$B$3)/(1-Const!$B$3*COS(RADIANS($P24))^2))</f>
        <v>6376.7164197727607</v>
      </c>
      <c r="T24" s="35">
        <f t="shared" si="8"/>
        <v>6475.6829934146081</v>
      </c>
      <c r="V24" s="4"/>
      <c r="Y24" s="40">
        <v>341.56899163999998</v>
      </c>
      <c r="Z24" s="43"/>
      <c r="AA24" s="43"/>
      <c r="AC24" s="43"/>
      <c r="AD24" s="43"/>
    </row>
    <row r="25" spans="1:30" ht="18" customHeight="1" x14ac:dyDescent="0.25">
      <c r="A25" s="20">
        <v>5.1944444444444453E-2</v>
      </c>
      <c r="B25" s="13">
        <v>15.716765329999999</v>
      </c>
      <c r="C25" s="13">
        <f t="shared" si="9"/>
        <v>18.076861940000015</v>
      </c>
      <c r="D25" s="25">
        <v>98.477096000000003</v>
      </c>
      <c r="E25" s="31" t="str">
        <f t="shared" si="0"/>
        <v>Umbra</v>
      </c>
      <c r="F25" s="33">
        <f t="shared" si="10"/>
        <v>0</v>
      </c>
      <c r="G25" s="28">
        <f t="shared" si="1"/>
        <v>216.06879157869437</v>
      </c>
      <c r="H25" s="27">
        <f t="shared" si="2"/>
        <v>-8.4618449335759856</v>
      </c>
      <c r="I25" s="41">
        <f t="shared" si="11"/>
        <v>4.332146052096756E-2</v>
      </c>
      <c r="J25" s="34">
        <f t="shared" si="3"/>
        <v>2422.8677634579954</v>
      </c>
      <c r="K25" s="23">
        <f t="shared" si="4"/>
        <v>0.86449458746827279</v>
      </c>
      <c r="L25" s="26">
        <f t="shared" si="5"/>
        <v>-48.15083081455559</v>
      </c>
      <c r="M25" s="6"/>
      <c r="N25" s="4"/>
      <c r="O25" s="6"/>
      <c r="P25" s="4">
        <f>DEGREES(ATAN(Const!$B$2*TAN(RADIANS($B25))))</f>
        <v>15.616701364538576</v>
      </c>
      <c r="Q25" s="5">
        <f t="shared" si="6"/>
        <v>21.722496808028652</v>
      </c>
      <c r="R25" s="5">
        <f t="shared" si="7"/>
        <v>143.93120842130563</v>
      </c>
      <c r="S25" s="5">
        <f>6378.135*SQRT((1-Const!$B$3)/(1-Const!$B$3*COS(RADIANS($P25))^2))</f>
        <v>6376.5780166101986</v>
      </c>
      <c r="T25" s="35">
        <f t="shared" si="8"/>
        <v>6475.0549647131547</v>
      </c>
      <c r="V25" s="4"/>
      <c r="Y25" s="40">
        <v>341.92313805999999</v>
      </c>
      <c r="Z25" s="43"/>
      <c r="AA25" s="43"/>
      <c r="AC25" s="43"/>
      <c r="AD25" s="43"/>
    </row>
    <row r="26" spans="1:30" ht="18" customHeight="1" x14ac:dyDescent="0.25">
      <c r="A26" s="20">
        <v>5.2083333333333336E-2</v>
      </c>
      <c r="B26" s="13">
        <v>16.447177660000001</v>
      </c>
      <c r="C26" s="13">
        <f t="shared" si="9"/>
        <v>17.71999255999998</v>
      </c>
      <c r="D26" s="25">
        <v>97.965974000000003</v>
      </c>
      <c r="E26" s="31" t="str">
        <f t="shared" si="0"/>
        <v>Umbra</v>
      </c>
      <c r="F26" s="33">
        <f t="shared" si="10"/>
        <v>0</v>
      </c>
      <c r="G26" s="28">
        <f t="shared" si="1"/>
        <v>216.27536645642419</v>
      </c>
      <c r="H26" s="27">
        <f t="shared" si="2"/>
        <v>-7.9838785738329054</v>
      </c>
      <c r="I26" s="41">
        <f t="shared" si="11"/>
        <v>4.4184775044402748E-2</v>
      </c>
      <c r="J26" s="34">
        <f t="shared" si="3"/>
        <v>2334.7003048118345</v>
      </c>
      <c r="K26" s="23">
        <f t="shared" si="4"/>
        <v>0.86550258565903704</v>
      </c>
      <c r="L26" s="26">
        <f t="shared" si="5"/>
        <v>-47.675046190665505</v>
      </c>
      <c r="M26" s="6"/>
      <c r="N26" s="4"/>
      <c r="O26" s="6"/>
      <c r="P26" s="4">
        <f>DEGREES(ATAN(Const!$B$2*TAN(RADIANS($B26))))</f>
        <v>16.342967816112598</v>
      </c>
      <c r="Q26" s="5">
        <f t="shared" si="6"/>
        <v>20.922794253244287</v>
      </c>
      <c r="R26" s="5">
        <f t="shared" si="7"/>
        <v>143.72463354357581</v>
      </c>
      <c r="S26" s="5">
        <f>6378.135*SQRT((1-Const!$B$3)/(1-Const!$B$3*COS(RADIANS($P26))^2))</f>
        <v>6376.4339245330448</v>
      </c>
      <c r="T26" s="35">
        <f t="shared" si="8"/>
        <v>6474.3997389467031</v>
      </c>
      <c r="V26" s="4"/>
      <c r="Y26" s="40">
        <v>342.28000744000002</v>
      </c>
      <c r="Z26" s="43"/>
      <c r="AA26" s="43"/>
      <c r="AC26" s="43"/>
      <c r="AD26" s="43"/>
    </row>
    <row r="27" spans="1:30" ht="18" customHeight="1" x14ac:dyDescent="0.25">
      <c r="A27" s="20">
        <v>5.2222222222222225E-2</v>
      </c>
      <c r="B27" s="13">
        <v>17.176349890000001</v>
      </c>
      <c r="C27" s="13">
        <f t="shared" si="9"/>
        <v>17.360261630000025</v>
      </c>
      <c r="D27" s="25">
        <v>97.431611000000004</v>
      </c>
      <c r="E27" s="31" t="str">
        <f t="shared" si="0"/>
        <v>Umbra</v>
      </c>
      <c r="F27" s="33">
        <f t="shared" si="10"/>
        <v>0</v>
      </c>
      <c r="G27" s="28">
        <f t="shared" si="1"/>
        <v>216.49627600702286</v>
      </c>
      <c r="H27" s="27">
        <f t="shared" si="2"/>
        <v>-7.5009548043753203</v>
      </c>
      <c r="I27" s="41">
        <f t="shared" si="11"/>
        <v>4.5170709862315958E-2</v>
      </c>
      <c r="J27" s="34">
        <f t="shared" si="3"/>
        <v>2246.4980285873667</v>
      </c>
      <c r="K27" s="23">
        <f t="shared" si="4"/>
        <v>0.86646799752175963</v>
      </c>
      <c r="L27" s="26">
        <f t="shared" si="5"/>
        <v>-47.184421912900277</v>
      </c>
      <c r="M27" s="6"/>
      <c r="N27" s="4"/>
      <c r="O27" s="6"/>
      <c r="P27" s="4">
        <f>DEGREES(ATAN(Const!$B$2*TAN(RADIANS($B27))))</f>
        <v>17.068068201870975</v>
      </c>
      <c r="Q27" s="5">
        <f t="shared" si="6"/>
        <v>20.12374099917783</v>
      </c>
      <c r="R27" s="5">
        <f t="shared" si="7"/>
        <v>143.50372399297714</v>
      </c>
      <c r="S27" s="5">
        <f>6378.135*SQRT((1-Const!$B$3)/(1-Const!$B$3*COS(RADIANS($P27))^2))</f>
        <v>6376.2842798981856</v>
      </c>
      <c r="T27" s="35">
        <f t="shared" si="8"/>
        <v>6473.7157195227501</v>
      </c>
      <c r="V27" s="4"/>
      <c r="Y27" s="40">
        <v>342.63973836999998</v>
      </c>
      <c r="Z27" s="43"/>
      <c r="AA27" s="43"/>
      <c r="AC27" s="43"/>
      <c r="AD27" s="43"/>
    </row>
    <row r="28" spans="1:30" ht="18" customHeight="1" x14ac:dyDescent="0.25">
      <c r="A28" s="20">
        <v>5.2361111111111108E-2</v>
      </c>
      <c r="B28" s="13">
        <v>17.90419541</v>
      </c>
      <c r="C28" s="13">
        <f t="shared" si="9"/>
        <v>16.997530709999978</v>
      </c>
      <c r="D28" s="25">
        <v>96.872119999999995</v>
      </c>
      <c r="E28" s="31" t="str">
        <f t="shared" si="0"/>
        <v>Umbra</v>
      </c>
      <c r="F28" s="33">
        <f t="shared" si="10"/>
        <v>0</v>
      </c>
      <c r="G28" s="28">
        <f t="shared" si="1"/>
        <v>216.73322324285525</v>
      </c>
      <c r="H28" s="27">
        <f t="shared" si="2"/>
        <v>-7.0125197842997498</v>
      </c>
      <c r="I28" s="41">
        <f t="shared" si="11"/>
        <v>4.6302523120885147E-2</v>
      </c>
      <c r="J28" s="34">
        <f t="shared" si="3"/>
        <v>2158.2741294132652</v>
      </c>
      <c r="K28" s="23">
        <f t="shared" si="4"/>
        <v>0.86738822252932746</v>
      </c>
      <c r="L28" s="26">
        <f t="shared" si="5"/>
        <v>-46.677447846873456</v>
      </c>
      <c r="M28" s="6"/>
      <c r="N28" s="4"/>
      <c r="O28" s="6"/>
      <c r="P28" s="4">
        <f>DEGREES(ATAN(Const!$B$2*TAN(RADIANS($B28))))</f>
        <v>17.791918660189371</v>
      </c>
      <c r="Q28" s="5">
        <f t="shared" si="6"/>
        <v>19.325409522451785</v>
      </c>
      <c r="R28" s="5">
        <f t="shared" si="7"/>
        <v>143.26677675714475</v>
      </c>
      <c r="S28" s="5">
        <f>6378.135*SQRT((1-Const!$B$3)/(1-Const!$B$3*COS(RADIANS($P28))^2))</f>
        <v>6376.1292257119658</v>
      </c>
      <c r="T28" s="35">
        <f t="shared" si="8"/>
        <v>6473.0011624997242</v>
      </c>
      <c r="V28" s="4"/>
      <c r="Y28" s="40">
        <v>343.00246929000002</v>
      </c>
      <c r="Z28" s="43"/>
      <c r="AA28" s="43"/>
      <c r="AC28" s="43"/>
      <c r="AD28" s="43"/>
    </row>
    <row r="29" spans="1:30" ht="18" customHeight="1" x14ac:dyDescent="0.25">
      <c r="A29" s="20">
        <v>5.2499999999999998E-2</v>
      </c>
      <c r="B29" s="13">
        <v>18.630620220000001</v>
      </c>
      <c r="C29" s="13">
        <f t="shared" si="9"/>
        <v>16.631662070000004</v>
      </c>
      <c r="D29" s="25">
        <v>96.285443999999998</v>
      </c>
      <c r="E29" s="31" t="str">
        <f t="shared" si="0"/>
        <v>Umbra</v>
      </c>
      <c r="F29" s="33">
        <f t="shared" si="10"/>
        <v>0</v>
      </c>
      <c r="G29" s="28">
        <f t="shared" si="1"/>
        <v>216.98819668663526</v>
      </c>
      <c r="H29" s="27">
        <f t="shared" si="2"/>
        <v>-6.5179329485751856</v>
      </c>
      <c r="I29" s="41">
        <f t="shared" si="11"/>
        <v>4.7608889329985651E-2</v>
      </c>
      <c r="J29" s="34">
        <f t="shared" si="3"/>
        <v>2070.0431889827264</v>
      </c>
      <c r="K29" s="23">
        <f t="shared" si="4"/>
        <v>0.86826018987604803</v>
      </c>
      <c r="L29" s="26">
        <f t="shared" si="5"/>
        <v>-46.152353755878586</v>
      </c>
      <c r="M29" s="6"/>
      <c r="N29" s="4"/>
      <c r="O29" s="6"/>
      <c r="P29" s="4">
        <f>DEGREES(ATAN(Const!$B$2*TAN(RADIANS($B29))))</f>
        <v>18.514427874809229</v>
      </c>
      <c r="Q29" s="5">
        <f t="shared" si="6"/>
        <v>18.527884034120643</v>
      </c>
      <c r="R29" s="5">
        <f t="shared" si="7"/>
        <v>143.01180331336474</v>
      </c>
      <c r="S29" s="5">
        <f>6378.135*SQRT((1-Const!$B$3)/(1-Const!$B$3*COS(RADIANS($P29))^2))</f>
        <v>6375.9689118686647</v>
      </c>
      <c r="T29" s="35">
        <f t="shared" si="8"/>
        <v>6472.2541608254332</v>
      </c>
      <c r="V29" s="4"/>
      <c r="Y29" s="40">
        <v>343.36833793</v>
      </c>
      <c r="Z29" s="43"/>
      <c r="AA29" s="43"/>
      <c r="AC29" s="43"/>
      <c r="AD29" s="43"/>
    </row>
    <row r="30" spans="1:30" ht="18" customHeight="1" x14ac:dyDescent="0.25">
      <c r="A30" s="20">
        <v>5.2638888888888895E-2</v>
      </c>
      <c r="B30" s="13">
        <v>19.355521589999999</v>
      </c>
      <c r="C30" s="13">
        <f t="shared" si="9"/>
        <v>16.262519440000005</v>
      </c>
      <c r="D30" s="25">
        <v>95.669329000000005</v>
      </c>
      <c r="E30" s="31" t="str">
        <f t="shared" si="0"/>
        <v>Umbra</v>
      </c>
      <c r="F30" s="33">
        <f t="shared" si="10"/>
        <v>0</v>
      </c>
      <c r="G30" s="28">
        <f t="shared" si="1"/>
        <v>217.26353207810982</v>
      </c>
      <c r="H30" s="27">
        <f t="shared" si="2"/>
        <v>-6.0164494916975277</v>
      </c>
      <c r="I30" s="41">
        <f t="shared" si="11"/>
        <v>4.912539142018725E-2</v>
      </c>
      <c r="J30" s="34">
        <f t="shared" si="3"/>
        <v>1981.8214604226928</v>
      </c>
      <c r="K30" s="23">
        <f t="shared" si="4"/>
        <v>0.86908026263510629</v>
      </c>
      <c r="L30" s="26">
        <f t="shared" si="5"/>
        <v>-45.607053608865208</v>
      </c>
      <c r="M30" s="6"/>
      <c r="N30" s="4"/>
      <c r="O30" s="6"/>
      <c r="P30" s="4">
        <f>DEGREES(ATAN(Const!$B$2*TAN(RADIANS($B30))))</f>
        <v>19.235495734470348</v>
      </c>
      <c r="Q30" s="5">
        <f t="shared" si="6"/>
        <v>17.731262929504265</v>
      </c>
      <c r="R30" s="5">
        <f t="shared" si="7"/>
        <v>142.73646792189018</v>
      </c>
      <c r="S30" s="5">
        <f>6378.135*SQRT((1-Const!$B$3)/(1-Const!$B$3*COS(RADIANS($P30))^2))</f>
        <v>6375.8034954859404</v>
      </c>
      <c r="T30" s="35">
        <f t="shared" si="8"/>
        <v>6471.4726176725153</v>
      </c>
      <c r="V30" s="4"/>
      <c r="Y30" s="40">
        <v>343.73748055999999</v>
      </c>
      <c r="Z30" s="43"/>
      <c r="AA30" s="43"/>
      <c r="AC30" s="43"/>
      <c r="AD30" s="43"/>
    </row>
    <row r="31" spans="1:30" ht="18" customHeight="1" x14ac:dyDescent="0.25">
      <c r="A31" s="20">
        <v>5.2777777777777778E-2</v>
      </c>
      <c r="B31" s="13">
        <v>20.07878651</v>
      </c>
      <c r="C31" s="13">
        <f t="shared" si="9"/>
        <v>15.889968880000026</v>
      </c>
      <c r="D31" s="25">
        <v>95.021293999999997</v>
      </c>
      <c r="E31" s="31" t="str">
        <f t="shared" si="0"/>
        <v>Umbra</v>
      </c>
      <c r="F31" s="33">
        <f t="shared" si="10"/>
        <v>0</v>
      </c>
      <c r="G31" s="28">
        <f t="shared" si="1"/>
        <v>217.56199047595911</v>
      </c>
      <c r="H31" s="27">
        <f t="shared" si="2"/>
        <v>-5.5071983069632315</v>
      </c>
      <c r="I31" s="41">
        <f t="shared" si="11"/>
        <v>5.0896496078722014E-2</v>
      </c>
      <c r="J31" s="34">
        <f t="shared" si="3"/>
        <v>1893.6272092595741</v>
      </c>
      <c r="K31" s="23">
        <f t="shared" si="4"/>
        <v>0.86984411861193855</v>
      </c>
      <c r="L31" s="26">
        <f t="shared" si="5"/>
        <v>-45.039074993064979</v>
      </c>
      <c r="M31" s="6"/>
      <c r="N31" s="4"/>
      <c r="O31" s="6"/>
      <c r="P31" s="4">
        <f>DEGREES(ATAN(Const!$B$2*TAN(RADIANS($B31))))</f>
        <v>19.955011782635665</v>
      </c>
      <c r="Q31" s="5">
        <f t="shared" si="6"/>
        <v>16.935661716528763</v>
      </c>
      <c r="R31" s="5">
        <f t="shared" si="7"/>
        <v>142.43800952404089</v>
      </c>
      <c r="S31" s="5">
        <f>6378.135*SQRT((1-Const!$B$3)/(1-Const!$B$3*COS(RADIANS($P31))^2))</f>
        <v>6375.6331413232201</v>
      </c>
      <c r="T31" s="35">
        <f t="shared" si="8"/>
        <v>6470.6542168568531</v>
      </c>
      <c r="V31" s="4"/>
      <c r="Y31" s="40">
        <v>344.11003111999997</v>
      </c>
      <c r="Z31" s="43"/>
      <c r="AA31" s="43"/>
      <c r="AC31" s="43"/>
      <c r="AD31" s="43"/>
    </row>
    <row r="32" spans="1:30" ht="18" customHeight="1" x14ac:dyDescent="0.25">
      <c r="A32" s="20">
        <v>5.2916666666666667E-2</v>
      </c>
      <c r="B32" s="13">
        <v>20.8002897</v>
      </c>
      <c r="C32" s="13">
        <f t="shared" si="9"/>
        <v>15.51388006000002</v>
      </c>
      <c r="D32" s="25">
        <v>94.338600999999997</v>
      </c>
      <c r="E32" s="31" t="str">
        <f t="shared" si="0"/>
        <v>Umbra</v>
      </c>
      <c r="F32" s="33">
        <f t="shared" si="10"/>
        <v>0</v>
      </c>
      <c r="G32" s="28">
        <f t="shared" si="1"/>
        <v>217.8868584238503</v>
      </c>
      <c r="H32" s="27">
        <f t="shared" si="2"/>
        <v>-4.9891540555107623</v>
      </c>
      <c r="I32" s="41">
        <f t="shared" si="11"/>
        <v>5.2978149757289511E-2</v>
      </c>
      <c r="J32" s="34">
        <f t="shared" si="3"/>
        <v>1805.4811588592038</v>
      </c>
      <c r="K32" s="23">
        <f t="shared" si="4"/>
        <v>0.87054659965249082</v>
      </c>
      <c r="L32" s="26">
        <f t="shared" si="5"/>
        <v>-44.445468591326716</v>
      </c>
      <c r="M32" s="6"/>
      <c r="N32" s="4"/>
      <c r="O32" s="6"/>
      <c r="P32" s="4">
        <f>DEGREES(ATAN(Const!$B$2*TAN(RADIANS($B32))))</f>
        <v>20.67285322825014</v>
      </c>
      <c r="Q32" s="5">
        <f t="shared" si="6"/>
        <v>16.141216840967704</v>
      </c>
      <c r="R32" s="5">
        <f t="shared" si="7"/>
        <v>142.1131415761497</v>
      </c>
      <c r="S32" s="5">
        <f>6378.135*SQRT((1-Const!$B$3)/(1-Const!$B$3*COS(RADIANS($P32))^2))</f>
        <v>6375.4580223448511</v>
      </c>
      <c r="T32" s="35">
        <f t="shared" si="8"/>
        <v>6469.7963934007685</v>
      </c>
      <c r="V32" s="4"/>
      <c r="Y32" s="40">
        <v>344.48611993999998</v>
      </c>
      <c r="Z32" s="43"/>
      <c r="AA32" s="43"/>
      <c r="AC32" s="43"/>
      <c r="AD32" s="43"/>
    </row>
    <row r="33" spans="1:30" ht="18" customHeight="1" x14ac:dyDescent="0.25">
      <c r="A33" s="20">
        <v>5.305555555555555E-2</v>
      </c>
      <c r="B33" s="13">
        <v>21.519891229999999</v>
      </c>
      <c r="C33" s="13">
        <f t="shared" si="9"/>
        <v>15.134127799999987</v>
      </c>
      <c r="D33" s="25">
        <v>93.618212</v>
      </c>
      <c r="E33" s="31" t="str">
        <f t="shared" si="0"/>
        <v>Umbra</v>
      </c>
      <c r="F33" s="33">
        <f t="shared" si="10"/>
        <v>0</v>
      </c>
      <c r="G33" s="28">
        <f t="shared" si="1"/>
        <v>218.24207722379901</v>
      </c>
      <c r="H33" s="27">
        <f t="shared" si="2"/>
        <v>-4.4611017040476879</v>
      </c>
      <c r="I33" s="41">
        <f t="shared" si="11"/>
        <v>5.5441281696123119E-2</v>
      </c>
      <c r="J33" s="34">
        <f t="shared" si="3"/>
        <v>1717.407038353876</v>
      </c>
      <c r="K33" s="23">
        <f t="shared" si="4"/>
        <v>0.87118152004636018</v>
      </c>
      <c r="L33" s="26">
        <f t="shared" si="5"/>
        <v>-43.822691423704782</v>
      </c>
      <c r="M33" s="6"/>
      <c r="N33" s="4"/>
      <c r="O33" s="6"/>
      <c r="P33" s="4">
        <f>DEGREES(ATAN(Const!$B$2*TAN(RADIANS($B33))))</f>
        <v>21.38888256688751</v>
      </c>
      <c r="Q33" s="5">
        <f t="shared" si="6"/>
        <v>15.348090401152769</v>
      </c>
      <c r="R33" s="5">
        <f t="shared" si="7"/>
        <v>141.75792277620099</v>
      </c>
      <c r="S33" s="5">
        <f>6378.135*SQRT((1-Const!$B$3)/(1-Const!$B$3*COS(RADIANS($P33))^2))</f>
        <v>6375.2783204304078</v>
      </c>
      <c r="T33" s="35">
        <f t="shared" si="8"/>
        <v>6468.8962912434199</v>
      </c>
      <c r="V33" s="4"/>
      <c r="Y33" s="40">
        <v>344.86587220000001</v>
      </c>
      <c r="Z33" s="43"/>
      <c r="AA33" s="43"/>
      <c r="AC33" s="43"/>
      <c r="AD33" s="43"/>
    </row>
    <row r="34" spans="1:30" ht="18" customHeight="1" x14ac:dyDescent="0.25">
      <c r="A34" s="20">
        <v>5.319444444444444E-2</v>
      </c>
      <c r="B34" s="13">
        <v>22.237433410000001</v>
      </c>
      <c r="C34" s="13">
        <f t="shared" si="9"/>
        <v>14.750594180000007</v>
      </c>
      <c r="D34" s="25">
        <v>92.856741999999997</v>
      </c>
      <c r="E34" s="31" t="str">
        <f t="shared" si="0"/>
        <v>Umbra</v>
      </c>
      <c r="F34" s="33">
        <f t="shared" si="10"/>
        <v>0</v>
      </c>
      <c r="G34" s="28">
        <f t="shared" si="1"/>
        <v>218.63241178410135</v>
      </c>
      <c r="H34" s="27">
        <f t="shared" si="2"/>
        <v>-3.9215909105731916</v>
      </c>
      <c r="I34" s="41">
        <f t="shared" si="11"/>
        <v>5.8376542420766238E-2</v>
      </c>
      <c r="J34" s="34">
        <f t="shared" si="3"/>
        <v>1629.4323027705605</v>
      </c>
      <c r="K34" s="23">
        <f t="shared" si="4"/>
        <v>0.87174142053500248</v>
      </c>
      <c r="L34" s="26">
        <f t="shared" si="5"/>
        <v>-43.166454357158408</v>
      </c>
      <c r="M34" s="6"/>
      <c r="N34" s="4"/>
      <c r="O34" s="6"/>
      <c r="P34" s="4">
        <f>DEGREES(ATAN(Const!$B$2*TAN(RADIANS($B34))))</f>
        <v>22.102944473531242</v>
      </c>
      <c r="Q34" s="5">
        <f t="shared" si="6"/>
        <v>14.556476347819016</v>
      </c>
      <c r="R34" s="5">
        <f t="shared" si="7"/>
        <v>141.36758821589865</v>
      </c>
      <c r="S34" s="5">
        <f>6378.135*SQRT((1-Const!$B$3)/(1-Const!$B$3*COS(RADIANS($P34))^2))</f>
        <v>6375.0942273308328</v>
      </c>
      <c r="T34" s="35">
        <f t="shared" si="8"/>
        <v>6467.9507171970745</v>
      </c>
      <c r="V34" s="4"/>
      <c r="Y34" s="40">
        <v>345.24940581999999</v>
      </c>
      <c r="Z34" s="43"/>
      <c r="AA34" s="43"/>
      <c r="AC34" s="43"/>
      <c r="AD34" s="43"/>
    </row>
    <row r="35" spans="1:30" ht="18" customHeight="1" x14ac:dyDescent="0.25">
      <c r="A35" s="20">
        <v>5.3333333333333337E-2</v>
      </c>
      <c r="B35" s="13">
        <v>22.952736900000001</v>
      </c>
      <c r="C35" s="13">
        <f t="shared" si="9"/>
        <v>14.363171270000009</v>
      </c>
      <c r="D35" s="25">
        <v>92.050396000000006</v>
      </c>
      <c r="E35" s="31" t="str">
        <f t="shared" si="0"/>
        <v>Umbra</v>
      </c>
      <c r="F35" s="33">
        <f t="shared" si="10"/>
        <v>0</v>
      </c>
      <c r="G35" s="28">
        <f t="shared" si="1"/>
        <v>219.06367362991725</v>
      </c>
      <c r="H35" s="27">
        <f t="shared" si="2"/>
        <v>-3.3688770080059256</v>
      </c>
      <c r="I35" s="41">
        <f t="shared" si="11"/>
        <v>6.1900845369059286E-2</v>
      </c>
      <c r="J35" s="34">
        <f t="shared" si="3"/>
        <v>1541.589057412559</v>
      </c>
      <c r="K35" s="23">
        <f t="shared" si="4"/>
        <v>0.8722172488821428</v>
      </c>
      <c r="L35" s="26">
        <f t="shared" si="5"/>
        <v>-42.471520870670659</v>
      </c>
      <c r="M35" s="6"/>
      <c r="N35" s="4"/>
      <c r="O35" s="6"/>
      <c r="P35" s="4">
        <f>DEGREES(ATAN(Const!$B$2*TAN(RADIANS($B35))))</f>
        <v>22.814861916546882</v>
      </c>
      <c r="Q35" s="5">
        <f t="shared" si="6"/>
        <v>13.766608456138137</v>
      </c>
      <c r="R35" s="5">
        <f t="shared" si="7"/>
        <v>140.93632637008275</v>
      </c>
      <c r="S35" s="5">
        <f>6378.135*SQRT((1-Const!$B$3)/(1-Const!$B$3*COS(RADIANS($P35))^2))</f>
        <v>6374.9059459073915</v>
      </c>
      <c r="T35" s="35">
        <f t="shared" si="8"/>
        <v>6466.956079186265</v>
      </c>
      <c r="V35" s="4"/>
      <c r="Y35" s="40">
        <v>345.63682872999999</v>
      </c>
      <c r="Z35" s="43"/>
      <c r="AA35" s="43"/>
      <c r="AC35" s="43"/>
      <c r="AD35" s="43"/>
    </row>
    <row r="36" spans="1:30" ht="18" customHeight="1" x14ac:dyDescent="0.25">
      <c r="A36" s="20">
        <v>5.347222222222222E-2</v>
      </c>
      <c r="B36" s="13">
        <v>23.665595679999999</v>
      </c>
      <c r="C36" s="13">
        <f t="shared" si="9"/>
        <v>13.971764730000018</v>
      </c>
      <c r="D36" s="25">
        <v>91.194902999999996</v>
      </c>
      <c r="E36" s="31" t="str">
        <f t="shared" si="0"/>
        <v>Umbra</v>
      </c>
      <c r="F36" s="33">
        <f t="shared" si="10"/>
        <v>0</v>
      </c>
      <c r="G36" s="28">
        <f t="shared" si="1"/>
        <v>219.54301897749826</v>
      </c>
      <c r="H36" s="27">
        <f t="shared" si="2"/>
        <v>-2.8008433151602881</v>
      </c>
      <c r="I36" s="41">
        <f t="shared" si="11"/>
        <v>6.6166434852059489E-2</v>
      </c>
      <c r="J36" s="34">
        <f t="shared" si="3"/>
        <v>1453.915274987</v>
      </c>
      <c r="K36" s="23">
        <f t="shared" si="4"/>
        <v>0.87259794250299028</v>
      </c>
      <c r="L36" s="26">
        <f t="shared" si="5"/>
        <v>-41.73143790984934</v>
      </c>
      <c r="M36" s="6"/>
      <c r="N36" s="4"/>
      <c r="O36" s="6"/>
      <c r="P36" s="4">
        <f>DEGREES(ATAN(Const!$B$2*TAN(RADIANS($B36))))</f>
        <v>23.524431133735202</v>
      </c>
      <c r="Q36" s="5">
        <f t="shared" si="6"/>
        <v>12.978770815710959</v>
      </c>
      <c r="R36" s="5">
        <f t="shared" si="7"/>
        <v>140.45698102250174</v>
      </c>
      <c r="S36" s="5">
        <f>6378.135*SQRT((1-Const!$B$3)/(1-Const!$B$3*COS(RADIANS($P36))^2))</f>
        <v>6374.7136917734188</v>
      </c>
      <c r="T36" s="35">
        <f t="shared" si="8"/>
        <v>6465.908321889784</v>
      </c>
      <c r="V36" s="4"/>
      <c r="Y36" s="40">
        <v>346.02823526999998</v>
      </c>
      <c r="Z36" s="43"/>
      <c r="AA36" s="43"/>
      <c r="AC36" s="43"/>
      <c r="AD36" s="43"/>
    </row>
    <row r="37" spans="1:30" ht="18" customHeight="1" x14ac:dyDescent="0.25">
      <c r="A37" s="20">
        <v>5.3611111111111109E-2</v>
      </c>
      <c r="B37" s="13">
        <v>24.37577044</v>
      </c>
      <c r="C37" s="13">
        <f t="shared" si="9"/>
        <v>13.576298710000003</v>
      </c>
      <c r="D37" s="25">
        <v>90.285422999999994</v>
      </c>
      <c r="E37" s="31" t="str">
        <f t="shared" si="0"/>
        <v>Umbra</v>
      </c>
      <c r="F37" s="33">
        <f t="shared" si="10"/>
        <v>0</v>
      </c>
      <c r="G37" s="28">
        <f t="shared" si="1"/>
        <v>220.07935272202653</v>
      </c>
      <c r="H37" s="27">
        <f t="shared" si="2"/>
        <v>-2.2148988023258376</v>
      </c>
      <c r="I37" s="41">
        <f t="shared" si="11"/>
        <v>7.137373041292748E-2</v>
      </c>
      <c r="J37" s="34">
        <f t="shared" si="3"/>
        <v>1366.4564225788201</v>
      </c>
      <c r="K37" s="23">
        <f t="shared" si="4"/>
        <v>0.87286987351155476</v>
      </c>
      <c r="L37" s="26">
        <f t="shared" si="5"/>
        <v>-40.938171683236497</v>
      </c>
      <c r="M37" s="6"/>
      <c r="N37" s="4"/>
      <c r="O37" s="6"/>
      <c r="P37" s="4">
        <f>DEGREES(ATAN(Const!$B$2*TAN(RADIANS($B37))))</f>
        <v>24.231415031332773</v>
      </c>
      <c r="Q37" s="5">
        <f t="shared" si="6"/>
        <v>12.193311892889742</v>
      </c>
      <c r="R37" s="5">
        <f t="shared" si="7"/>
        <v>139.92064727797347</v>
      </c>
      <c r="S37" s="5">
        <f>6378.135*SQRT((1-Const!$B$3)/(1-Const!$B$3*COS(RADIANS($P37))^2))</f>
        <v>6374.51769549443</v>
      </c>
      <c r="T37" s="35">
        <f t="shared" si="8"/>
        <v>6464.802835941181</v>
      </c>
      <c r="V37" s="4"/>
      <c r="Y37" s="40">
        <v>346.42370129</v>
      </c>
      <c r="Z37" s="43"/>
      <c r="AA37" s="43"/>
      <c r="AC37" s="43"/>
      <c r="AD37" s="43"/>
    </row>
    <row r="38" spans="1:30" ht="18" customHeight="1" x14ac:dyDescent="0.25">
      <c r="A38" s="20">
        <v>5.3749999999999992E-2</v>
      </c>
      <c r="B38" s="13">
        <v>25.082979699999999</v>
      </c>
      <c r="C38" s="13">
        <f t="shared" si="9"/>
        <v>13.176722460000008</v>
      </c>
      <c r="D38" s="25">
        <v>89.316439000000003</v>
      </c>
      <c r="E38" s="31" t="str">
        <f t="shared" ref="E38:E69" si="12">illum($V$2,$V$3,$V$4,$A38*24,$P38,$C38,$T38)</f>
        <v>Umbra</v>
      </c>
      <c r="F38" s="33">
        <f t="shared" si="10"/>
        <v>0</v>
      </c>
      <c r="G38" s="28">
        <f t="shared" si="1"/>
        <v>220.68388316820395</v>
      </c>
      <c r="H38" s="27">
        <f t="shared" ref="H38:H69" si="13">DEGREES(ATAN((($T38)*COS(RADIANS($Q38))-$T$3)/($T38)/SIN(RADIANS($Q38))))</f>
        <v>-1.6078410805495897</v>
      </c>
      <c r="I38" s="41">
        <f t="shared" si="11"/>
        <v>7.7789811392567271E-2</v>
      </c>
      <c r="J38" s="34">
        <f t="shared" ref="J38:J69" si="14">SQRT(($T38*COS(RADIANS($Q38))-$T$3)^2+($T38*SIN(RADIANS($Q38)))^2)</f>
        <v>1279.267671152681</v>
      </c>
      <c r="K38" s="23">
        <f t="shared" ref="K38:K69" si="15">radec("ra",$G38,$H38,$V$2,$V$3,$V$4,$A38*24,$N$3,$N$4)/24</f>
        <v>0.8730161058070034</v>
      </c>
      <c r="L38" s="26">
        <f t="shared" ref="L38:L69" si="16">radec("dec",$G38,$H38,$V$2,$V$3,$V$4,$A38*24,$N$3,$N$4)</f>
        <v>-40.081607734773307</v>
      </c>
      <c r="M38" s="6"/>
      <c r="N38" s="4"/>
      <c r="O38" s="6"/>
      <c r="P38" s="4">
        <f>DEGREES(ATAN(Const!$B$2*TAN(RADIANS($B38))))</f>
        <v>24.935534317429703</v>
      </c>
      <c r="Q38" s="5">
        <f t="shared" ref="Q38:Q69" si="17">DEGREES(ACOS(SIN(RADIANS(P$3))*SIN(RADIANS($P38))+COS(RADIANS(P$3))*COS(RADIANS($P38))*COS(RADIANS(IF($N$4&gt;0,360-$N$4,-$N$4)-IF($C38&gt;0,360-$C38,-$C38)))))</f>
        <v>11.410663644612537</v>
      </c>
      <c r="R38" s="5">
        <f t="shared" ref="R38:R69" si="18">DEGREES(ACOS((SIN(RADIANS($P38))-SIN(RADIANS($P$3))*COS(RADIANS($Q38)))/(COS(RADIANS($P$3))*SIN(RADIANS($Q38)))))</f>
        <v>139.31611683179605</v>
      </c>
      <c r="S38" s="5">
        <f>6378.135*SQRT((1-Const!$B$3)/(1-Const!$B$3*COS(RADIANS($P38))^2))</f>
        <v>6374.3182055878669</v>
      </c>
      <c r="T38" s="35">
        <f t="shared" ref="T38:T69" si="19">SQRT($S38*$S38+$D38*$D38+2*$S38*$D38*COS(RADIANS($B38-$P38)))</f>
        <v>6463.6343529289879</v>
      </c>
      <c r="V38" s="4"/>
      <c r="Y38" s="40">
        <v>346.82327753999999</v>
      </c>
      <c r="Z38" s="43"/>
      <c r="AA38" s="43"/>
      <c r="AC38" s="43"/>
      <c r="AD38" s="43"/>
    </row>
    <row r="39" spans="1:30" ht="18" customHeight="1" x14ac:dyDescent="0.25">
      <c r="A39" s="20">
        <v>5.3888888888888882E-2</v>
      </c>
      <c r="B39" s="13">
        <v>25.786887849999999</v>
      </c>
      <c r="C39" s="13">
        <f t="shared" si="9"/>
        <v>12.773019390000002</v>
      </c>
      <c r="D39" s="25">
        <v>88.281627999999998</v>
      </c>
      <c r="E39" s="31" t="str">
        <f t="shared" si="12"/>
        <v>Umbra</v>
      </c>
      <c r="F39" s="33">
        <f t="shared" si="10"/>
        <v>0</v>
      </c>
      <c r="G39" s="28">
        <f t="shared" si="1"/>
        <v>221.37089584158448</v>
      </c>
      <c r="H39" s="27">
        <f t="shared" si="13"/>
        <v>-0.97567105979793589</v>
      </c>
      <c r="I39" s="41">
        <f t="shared" si="11"/>
        <v>8.5775431066391988E-2</v>
      </c>
      <c r="J39" s="34">
        <f t="shared" si="14"/>
        <v>1192.4169293815958</v>
      </c>
      <c r="K39" s="23">
        <f t="shared" si="15"/>
        <v>0.87301538678067769</v>
      </c>
      <c r="L39" s="26">
        <f t="shared" si="16"/>
        <v>-39.148854088235431</v>
      </c>
      <c r="M39" s="6"/>
      <c r="N39" s="4"/>
      <c r="O39" s="6"/>
      <c r="P39" s="4">
        <f>DEGREES(ATAN(Const!$B$2*TAN(RADIANS($B39))))</f>
        <v>25.636455561036353</v>
      </c>
      <c r="Q39" s="5">
        <f t="shared" si="17"/>
        <v>10.631367796263326</v>
      </c>
      <c r="R39" s="5">
        <f t="shared" si="18"/>
        <v>138.62910415841552</v>
      </c>
      <c r="S39" s="5">
        <f>6378.135*SQRT((1-Const!$B$3)/(1-Const!$B$3*COS(RADIANS($P39))^2))</f>
        <v>6374.1154926212357</v>
      </c>
      <c r="T39" s="35">
        <f t="shared" si="19"/>
        <v>6462.3968204954936</v>
      </c>
      <c r="V39" s="4"/>
      <c r="Y39" s="40">
        <v>347.22698061</v>
      </c>
      <c r="Z39" s="43"/>
      <c r="AA39" s="43"/>
      <c r="AC39" s="43"/>
      <c r="AD39" s="43"/>
    </row>
    <row r="40" spans="1:30" ht="18" customHeight="1" x14ac:dyDescent="0.25">
      <c r="A40" s="20">
        <v>5.4027777777777779E-2</v>
      </c>
      <c r="B40" s="13">
        <v>26.487089040000001</v>
      </c>
      <c r="C40" s="13">
        <f t="shared" si="9"/>
        <v>12.365219459999992</v>
      </c>
      <c r="D40" s="25">
        <v>87.173683999999994</v>
      </c>
      <c r="E40" s="31" t="str">
        <f t="shared" si="12"/>
        <v>Umbra</v>
      </c>
      <c r="F40" s="33">
        <f t="shared" si="10"/>
        <v>0</v>
      </c>
      <c r="G40" s="28">
        <f t="shared" si="1"/>
        <v>222.15885072839646</v>
      </c>
      <c r="H40" s="27">
        <f t="shared" si="13"/>
        <v>-0.31334054525777577</v>
      </c>
      <c r="I40" s="41">
        <f t="shared" si="11"/>
        <v>9.58254192988887E-2</v>
      </c>
      <c r="J40" s="34">
        <f t="shared" si="14"/>
        <v>1105.9890404034056</v>
      </c>
      <c r="K40" s="23">
        <f t="shared" si="15"/>
        <v>0.87284075826154606</v>
      </c>
      <c r="L40" s="26">
        <f t="shared" si="16"/>
        <v>-38.123254798965903</v>
      </c>
      <c r="M40" s="6"/>
      <c r="N40" s="4"/>
      <c r="O40" s="6"/>
      <c r="P40" s="4">
        <f>DEGREES(ATAN(Const!$B$2*TAN(RADIANS($B40))))</f>
        <v>26.333775108204726</v>
      </c>
      <c r="Q40" s="5">
        <f t="shared" si="17"/>
        <v>9.856112271259807</v>
      </c>
      <c r="R40" s="5">
        <f t="shared" si="18"/>
        <v>137.84114927160354</v>
      </c>
      <c r="S40" s="5">
        <f>6378.135*SQRT((1-Const!$B$3)/(1-Const!$B$3*COS(RADIANS($P40))^2))</f>
        <v>6373.9098548071333</v>
      </c>
      <c r="T40" s="35">
        <f t="shared" si="19"/>
        <v>6461.0832309326506</v>
      </c>
      <c r="V40" s="4"/>
      <c r="Y40" s="40">
        <v>347.63478054000001</v>
      </c>
      <c r="Z40" s="43"/>
      <c r="AA40" s="43"/>
      <c r="AC40" s="43"/>
      <c r="AD40" s="43"/>
    </row>
    <row r="41" spans="1:30" ht="18" customHeight="1" x14ac:dyDescent="0.25">
      <c r="A41" s="20">
        <v>5.4166666666666669E-2</v>
      </c>
      <c r="B41" s="13">
        <v>27.183085290000001</v>
      </c>
      <c r="C41" s="13">
        <f t="shared" si="9"/>
        <v>11.953416259999983</v>
      </c>
      <c r="D41" s="25">
        <v>85.984116999999998</v>
      </c>
      <c r="E41" s="31" t="str">
        <f t="shared" si="12"/>
        <v>Umbra</v>
      </c>
      <c r="F41" s="33">
        <f t="shared" si="10"/>
        <v>0</v>
      </c>
      <c r="G41" s="28">
        <f t="shared" si="1"/>
        <v>223.07196575912423</v>
      </c>
      <c r="H41" s="27">
        <f t="shared" si="13"/>
        <v>0.3855966432287225</v>
      </c>
      <c r="I41" s="41">
        <f t="shared" si="11"/>
        <v>0.10862992785641049</v>
      </c>
      <c r="J41" s="34">
        <f t="shared" si="14"/>
        <v>1020.091679022313</v>
      </c>
      <c r="K41" s="23">
        <f t="shared" si="15"/>
        <v>0.87245762087665202</v>
      </c>
      <c r="L41" s="26">
        <f t="shared" si="16"/>
        <v>-36.982967949014586</v>
      </c>
      <c r="M41" s="6"/>
      <c r="N41" s="4"/>
      <c r="O41" s="6"/>
      <c r="P41" s="4">
        <f>DEGREES(ATAN(Const!$B$2*TAN(RADIANS($B41))))</f>
        <v>27.026997227655631</v>
      </c>
      <c r="Q41" s="5">
        <f t="shared" si="17"/>
        <v>9.0857824373070919</v>
      </c>
      <c r="R41" s="5">
        <f t="shared" si="18"/>
        <v>136.92803424087577</v>
      </c>
      <c r="S41" s="5">
        <f>6378.135*SQRT((1-Const!$B$3)/(1-Const!$B$3*COS(RADIANS($P41))^2))</f>
        <v>6373.7016256898914</v>
      </c>
      <c r="T41" s="35">
        <f t="shared" si="19"/>
        <v>6459.6854278698047</v>
      </c>
      <c r="V41" s="4"/>
      <c r="Y41" s="40">
        <v>348.04658374000002</v>
      </c>
      <c r="Z41" s="43"/>
      <c r="AA41" s="43"/>
      <c r="AC41" s="43"/>
      <c r="AD41" s="43"/>
    </row>
    <row r="42" spans="1:30" ht="18" customHeight="1" x14ac:dyDescent="0.25">
      <c r="A42" s="20">
        <v>5.4305555555555558E-2</v>
      </c>
      <c r="B42" s="13">
        <v>27.87425618</v>
      </c>
      <c r="C42" s="13">
        <f t="shared" si="9"/>
        <v>11.537790889999997</v>
      </c>
      <c r="D42" s="25">
        <v>84.702986999999993</v>
      </c>
      <c r="E42" s="31" t="str">
        <f t="shared" si="12"/>
        <v>Umbra</v>
      </c>
      <c r="F42" s="33">
        <f t="shared" si="10"/>
        <v>0</v>
      </c>
      <c r="G42" s="28">
        <f t="shared" si="1"/>
        <v>224.14254435913981</v>
      </c>
      <c r="H42" s="27">
        <f t="shared" si="13"/>
        <v>1.1294678209991662</v>
      </c>
      <c r="I42" s="41">
        <f t="shared" si="11"/>
        <v>0.12516912389985521</v>
      </c>
      <c r="J42" s="34">
        <f t="shared" si="14"/>
        <v>934.86379539122549</v>
      </c>
      <c r="K42" s="23">
        <f t="shared" si="15"/>
        <v>0.8718209924971384</v>
      </c>
      <c r="L42" s="26">
        <f t="shared" si="16"/>
        <v>-35.698880799541712</v>
      </c>
      <c r="M42" s="6"/>
      <c r="N42" s="4"/>
      <c r="O42" s="6"/>
      <c r="P42" s="4">
        <f>DEGREES(ATAN(Const!$B$2*TAN(RADIANS($B42))))</f>
        <v>27.715503850469545</v>
      </c>
      <c r="Q42" s="5">
        <f t="shared" si="17"/>
        <v>8.3215346693551506</v>
      </c>
      <c r="R42" s="5">
        <f t="shared" si="18"/>
        <v>135.85745564086019</v>
      </c>
      <c r="S42" s="5">
        <f>6378.135*SQRT((1-Const!$B$3)/(1-Const!$B$3*COS(RADIANS($P42))^2))</f>
        <v>6373.4911848702905</v>
      </c>
      <c r="T42" s="35">
        <f t="shared" si="19"/>
        <v>6458.1938509998554</v>
      </c>
      <c r="V42" s="4"/>
      <c r="Y42" s="40">
        <v>348.46220911</v>
      </c>
      <c r="Z42" s="43"/>
      <c r="AA42" s="43"/>
      <c r="AC42" s="43"/>
      <c r="AD42" s="43"/>
    </row>
    <row r="43" spans="1:30" ht="18" customHeight="1" x14ac:dyDescent="0.25">
      <c r="A43" s="20">
        <v>5.4444444444444441E-2</v>
      </c>
      <c r="B43" s="13">
        <v>28.559816300000001</v>
      </c>
      <c r="C43" s="13">
        <f t="shared" si="9"/>
        <v>11.118645770000001</v>
      </c>
      <c r="D43" s="25">
        <v>83.318579</v>
      </c>
      <c r="E43" s="31" t="str">
        <f t="shared" si="12"/>
        <v>Umbra</v>
      </c>
      <c r="F43" s="33">
        <f t="shared" si="10"/>
        <v>0</v>
      </c>
      <c r="G43" s="28">
        <f t="shared" si="1"/>
        <v>225.4144626084057</v>
      </c>
      <c r="H43" s="27">
        <f t="shared" si="13"/>
        <v>1.9291522472349629</v>
      </c>
      <c r="I43" s="41">
        <f t="shared" si="11"/>
        <v>0.14686170133431389</v>
      </c>
      <c r="J43" s="34">
        <f t="shared" si="14"/>
        <v>850.48793738348775</v>
      </c>
      <c r="K43" s="23">
        <f t="shared" si="15"/>
        <v>0.87087157150494587</v>
      </c>
      <c r="L43" s="26">
        <f t="shared" si="16"/>
        <v>-34.231496540954964</v>
      </c>
      <c r="M43" s="6"/>
      <c r="N43" s="4"/>
      <c r="O43" s="6"/>
      <c r="P43" s="4">
        <f>DEGREES(ATAN(Const!$B$2*TAN(RADIANS($B43))))</f>
        <v>28.398512089971369</v>
      </c>
      <c r="Q43" s="5">
        <f t="shared" si="17"/>
        <v>7.5649039989173161</v>
      </c>
      <c r="R43" s="5">
        <f t="shared" si="18"/>
        <v>134.5855373915943</v>
      </c>
      <c r="S43" s="5">
        <f>6378.135*SQRT((1-Const!$B$3)/(1-Const!$B$3*COS(RADIANS($P43))^2))</f>
        <v>6373.2789731508228</v>
      </c>
      <c r="T43" s="35">
        <f t="shared" si="19"/>
        <v>6456.5972262263776</v>
      </c>
      <c r="V43" s="4"/>
      <c r="Y43" s="40">
        <v>348.88135423</v>
      </c>
      <c r="Z43" s="43"/>
      <c r="AA43" s="43"/>
      <c r="AC43" s="43"/>
      <c r="AD43" s="43"/>
    </row>
    <row r="44" spans="1:30" ht="18" customHeight="1" x14ac:dyDescent="0.25">
      <c r="A44" s="20">
        <v>5.4583333333333338E-2</v>
      </c>
      <c r="B44" s="13">
        <v>29.238754910000001</v>
      </c>
      <c r="C44" s="13">
        <f t="shared" si="9"/>
        <v>10.696453140000017</v>
      </c>
      <c r="D44" s="25">
        <v>81.817003999999997</v>
      </c>
      <c r="E44" s="31" t="str">
        <f t="shared" si="12"/>
        <v>Umbra</v>
      </c>
      <c r="F44" s="33">
        <f t="shared" si="10"/>
        <v>0</v>
      </c>
      <c r="G44" s="28">
        <f t="shared" si="1"/>
        <v>226.9484947114895</v>
      </c>
      <c r="H44" s="27">
        <f t="shared" si="13"/>
        <v>2.7990021769596378</v>
      </c>
      <c r="I44" s="41">
        <f t="shared" si="11"/>
        <v>0.17579958578788796</v>
      </c>
      <c r="J44" s="34">
        <f t="shared" si="14"/>
        <v>767.20856954770056</v>
      </c>
      <c r="K44" s="23">
        <f t="shared" si="15"/>
        <v>0.86953000013798143</v>
      </c>
      <c r="L44" s="26">
        <f t="shared" si="16"/>
        <v>-32.526203666853391</v>
      </c>
      <c r="M44" s="6"/>
      <c r="N44" s="4"/>
      <c r="O44" s="6"/>
      <c r="P44" s="4">
        <f>DEGREES(ATAN(Const!$B$2*TAN(RADIANS($B44))))</f>
        <v>29.075014000149274</v>
      </c>
      <c r="Q44" s="5">
        <f t="shared" si="17"/>
        <v>6.817964743190033</v>
      </c>
      <c r="R44" s="5">
        <f t="shared" si="18"/>
        <v>133.0515052885105</v>
      </c>
      <c r="S44" s="5">
        <f>6378.135*SQRT((1-Const!$B$3)/(1-Const!$B$3*COS(RADIANS($P44))^2))</f>
        <v>6373.065514121964</v>
      </c>
      <c r="T44" s="35">
        <f t="shared" si="19"/>
        <v>6454.8821882522334</v>
      </c>
      <c r="V44" s="4"/>
      <c r="Y44" s="40">
        <v>349.30354685999998</v>
      </c>
      <c r="Z44" s="43"/>
      <c r="AA44" s="43"/>
      <c r="AC44" s="43"/>
      <c r="AD44" s="43"/>
    </row>
    <row r="45" spans="1:30" ht="18" customHeight="1" x14ac:dyDescent="0.25">
      <c r="A45" s="20">
        <v>5.4722222222222228E-2</v>
      </c>
      <c r="B45" s="13">
        <v>29.90974932</v>
      </c>
      <c r="C45" s="13">
        <f t="shared" si="9"/>
        <v>10.271925119999992</v>
      </c>
      <c r="D45" s="25">
        <v>80.181726999999995</v>
      </c>
      <c r="E45" s="31" t="str">
        <f t="shared" si="12"/>
        <v>Umbra</v>
      </c>
      <c r="F45" s="33">
        <f t="shared" si="10"/>
        <v>0</v>
      </c>
      <c r="G45" s="28">
        <f t="shared" si="1"/>
        <v>228.83058496998473</v>
      </c>
      <c r="H45" s="27">
        <f t="shared" si="13"/>
        <v>3.7580628584821065</v>
      </c>
      <c r="I45" s="41">
        <f t="shared" si="11"/>
        <v>0.21511734659537254</v>
      </c>
      <c r="J45" s="34">
        <f t="shared" si="14"/>
        <v>685.35982522446909</v>
      </c>
      <c r="K45" s="23">
        <f t="shared" si="15"/>
        <v>0.86768840496206412</v>
      </c>
      <c r="L45" s="26">
        <f t="shared" si="16"/>
        <v>-30.505983240276557</v>
      </c>
      <c r="M45" s="6"/>
      <c r="N45" s="4"/>
      <c r="O45" s="6"/>
      <c r="P45" s="4">
        <f>DEGREES(ATAN(Const!$B$2*TAN(RADIANS($B45))))</f>
        <v>29.743690095457829</v>
      </c>
      <c r="Q45" s="5">
        <f t="shared" si="17"/>
        <v>6.0835750675783826</v>
      </c>
      <c r="R45" s="5">
        <f t="shared" si="18"/>
        <v>131.16941503001527</v>
      </c>
      <c r="S45" s="5">
        <f>6378.135*SQRT((1-Const!$B$3)/(1-Const!$B$3*COS(RADIANS($P45))^2))</f>
        <v>6372.8514452726695</v>
      </c>
      <c r="T45" s="35">
        <f t="shared" si="19"/>
        <v>6453.0328396929517</v>
      </c>
      <c r="V45" s="4"/>
      <c r="Y45" s="40">
        <v>349.72807488000001</v>
      </c>
      <c r="Z45" s="43"/>
      <c r="AA45" s="43"/>
      <c r="AC45" s="43"/>
      <c r="AD45" s="43"/>
    </row>
    <row r="46" spans="1:30" ht="18" customHeight="1" x14ac:dyDescent="0.25">
      <c r="A46" s="20">
        <v>5.486111111111111E-2</v>
      </c>
      <c r="B46" s="13">
        <v>30.57104022</v>
      </c>
      <c r="C46" s="13">
        <f t="shared" si="9"/>
        <v>9.8461157699999831</v>
      </c>
      <c r="D46" s="25">
        <v>78.393027000000004</v>
      </c>
      <c r="E46" s="31" t="str">
        <f t="shared" si="12"/>
        <v>Umbra</v>
      </c>
      <c r="F46" s="33">
        <f t="shared" si="10"/>
        <v>0</v>
      </c>
      <c r="G46" s="28">
        <f t="shared" si="1"/>
        <v>231.18485498002062</v>
      </c>
      <c r="H46" s="27">
        <f t="shared" si="13"/>
        <v>4.831530722934124</v>
      </c>
      <c r="I46" s="41">
        <f t="shared" si="11"/>
        <v>0.26955271975293077</v>
      </c>
      <c r="J46" s="34">
        <f t="shared" si="14"/>
        <v>605.40824171611666</v>
      </c>
      <c r="K46" s="23">
        <f t="shared" si="15"/>
        <v>0.8651978029805093</v>
      </c>
      <c r="L46" s="26">
        <f t="shared" si="16"/>
        <v>-28.060078754709568</v>
      </c>
      <c r="M46" s="6"/>
      <c r="N46" s="4"/>
      <c r="O46" s="6"/>
      <c r="P46" s="4">
        <f>DEGREES(ATAN(Const!$B$2*TAN(RADIANS($B46))))</f>
        <v>30.402784877565125</v>
      </c>
      <c r="Q46" s="5">
        <f t="shared" si="17"/>
        <v>5.3657562773678498</v>
      </c>
      <c r="R46" s="5">
        <f t="shared" si="18"/>
        <v>128.81514501997938</v>
      </c>
      <c r="S46" s="5">
        <f>6378.135*SQRT((1-Const!$B$3)/(1-Const!$B$3*COS(RADIANS($P46))^2))</f>
        <v>6372.637562943145</v>
      </c>
      <c r="T46" s="35">
        <f t="shared" si="19"/>
        <v>6451.0302560329219</v>
      </c>
      <c r="V46" s="4"/>
      <c r="Y46" s="40">
        <v>350.15388423000002</v>
      </c>
      <c r="Z46" s="43"/>
      <c r="AA46" s="43"/>
      <c r="AC46" s="43"/>
      <c r="AD46" s="43"/>
    </row>
    <row r="47" spans="1:30" ht="18" customHeight="1" x14ac:dyDescent="0.25">
      <c r="A47" s="20">
        <v>5.5E-2</v>
      </c>
      <c r="B47" s="13">
        <v>31.220252370000001</v>
      </c>
      <c r="C47" s="13">
        <f t="shared" si="9"/>
        <v>9.4205693800000176</v>
      </c>
      <c r="D47" s="25">
        <v>76.427466999999993</v>
      </c>
      <c r="E47" s="31" t="str">
        <f t="shared" si="12"/>
        <v>Umbra</v>
      </c>
      <c r="F47" s="33">
        <f t="shared" si="10"/>
        <v>0</v>
      </c>
      <c r="G47" s="28">
        <f t="shared" si="1"/>
        <v>234.1940369187412</v>
      </c>
      <c r="H47" s="27">
        <f t="shared" si="13"/>
        <v>6.0519718945646774</v>
      </c>
      <c r="I47" s="41">
        <f t="shared" si="11"/>
        <v>0.34620041431398496</v>
      </c>
      <c r="J47" s="34">
        <f t="shared" si="14"/>
        <v>528.01933346100486</v>
      </c>
      <c r="K47" s="23">
        <f t="shared" si="15"/>
        <v>0.86184934673648039</v>
      </c>
      <c r="L47" s="26">
        <f t="shared" si="16"/>
        <v>-25.026548758746397</v>
      </c>
      <c r="M47" s="6"/>
      <c r="N47" s="4"/>
      <c r="O47" s="6"/>
      <c r="P47" s="4">
        <f>DEGREES(ATAN(Const!$B$2*TAN(RADIANS($B47))))</f>
        <v>31.049927799553902</v>
      </c>
      <c r="Q47" s="5">
        <f t="shared" si="17"/>
        <v>4.6702898899049758</v>
      </c>
      <c r="R47" s="5">
        <f t="shared" si="18"/>
        <v>125.8059630812588</v>
      </c>
      <c r="S47" s="5">
        <f>6378.135*SQRT((1-Const!$B$3)/(1-Const!$B$3*COS(RADIANS($P47))^2))</f>
        <v>6372.4248872155631</v>
      </c>
      <c r="T47" s="35">
        <f t="shared" si="19"/>
        <v>6448.8520205197228</v>
      </c>
      <c r="V47" s="4"/>
      <c r="Y47" s="40">
        <v>350.57943061999998</v>
      </c>
      <c r="Z47" s="43"/>
      <c r="AA47" s="43"/>
      <c r="AC47" s="43"/>
      <c r="AD47" s="43"/>
    </row>
    <row r="48" spans="1:30" ht="18" customHeight="1" x14ac:dyDescent="0.25">
      <c r="A48" s="20">
        <v>5.5138888888888883E-2</v>
      </c>
      <c r="B48" s="13">
        <v>31.854141909999999</v>
      </c>
      <c r="C48" s="13">
        <f t="shared" si="9"/>
        <v>8.9975327600000128</v>
      </c>
      <c r="D48" s="25">
        <v>74.257540000000006</v>
      </c>
      <c r="E48" s="31" t="str">
        <f t="shared" si="12"/>
        <v>Umbra</v>
      </c>
      <c r="F48" s="33">
        <f t="shared" si="10"/>
        <v>0</v>
      </c>
      <c r="G48" s="28">
        <f t="shared" si="1"/>
        <v>238.13055455025275</v>
      </c>
      <c r="H48" s="27">
        <f t="shared" si="13"/>
        <v>7.4584576505781692</v>
      </c>
      <c r="I48" s="41">
        <f t="shared" si="11"/>
        <v>0.45512715566616524</v>
      </c>
      <c r="J48" s="34">
        <f t="shared" si="14"/>
        <v>454.16101513059027</v>
      </c>
      <c r="K48" s="23">
        <f t="shared" si="15"/>
        <v>0.85734681321280626</v>
      </c>
      <c r="L48" s="26">
        <f t="shared" si="16"/>
        <v>-21.166683604841229</v>
      </c>
      <c r="M48" s="6"/>
      <c r="N48" s="4"/>
      <c r="O48" s="6"/>
      <c r="P48" s="4">
        <f>DEGREES(ATAN(Const!$B$2*TAN(RADIANS($B48))))</f>
        <v>31.681880942208281</v>
      </c>
      <c r="Q48" s="5">
        <f t="shared" si="17"/>
        <v>4.0056604431241087</v>
      </c>
      <c r="R48" s="5">
        <f t="shared" si="18"/>
        <v>121.86944544974725</v>
      </c>
      <c r="S48" s="5">
        <f>6378.135*SQRT((1-Const!$B$3)/(1-Const!$B$3*COS(RADIANS($P48))^2))</f>
        <v>6372.214753763802</v>
      </c>
      <c r="T48" s="35">
        <f t="shared" si="19"/>
        <v>6446.4719620167816</v>
      </c>
      <c r="V48" s="4"/>
      <c r="Y48" s="40">
        <v>351.00246723999999</v>
      </c>
      <c r="Z48" s="43"/>
      <c r="AA48" s="43"/>
      <c r="AC48" s="43"/>
      <c r="AD48" s="43"/>
    </row>
    <row r="49" spans="1:30" ht="18" customHeight="1" x14ac:dyDescent="0.25">
      <c r="A49" s="20">
        <v>5.527777777777778E-2</v>
      </c>
      <c r="B49" s="13">
        <v>32.468258929999998</v>
      </c>
      <c r="C49" s="13">
        <f t="shared" si="9"/>
        <v>8.5802452899999935</v>
      </c>
      <c r="D49" s="25">
        <v>71.851883999999998</v>
      </c>
      <c r="E49" s="31" t="str">
        <f t="shared" si="12"/>
        <v>Umbra</v>
      </c>
      <c r="F49" s="33">
        <f t="shared" si="10"/>
        <v>0</v>
      </c>
      <c r="G49" s="28">
        <f t="shared" si="1"/>
        <v>243.39843217243634</v>
      </c>
      <c r="H49" s="27">
        <f t="shared" si="13"/>
        <v>9.0877659209576471</v>
      </c>
      <c r="I49" s="41">
        <f t="shared" si="11"/>
        <v>0.60823593967260603</v>
      </c>
      <c r="J49" s="34">
        <f t="shared" si="14"/>
        <v>385.25841033646446</v>
      </c>
      <c r="K49" s="23">
        <f t="shared" si="15"/>
        <v>0.85126824334778162</v>
      </c>
      <c r="L49" s="26">
        <f t="shared" si="16"/>
        <v>-16.133288494140935</v>
      </c>
      <c r="M49" s="6"/>
      <c r="N49" s="4"/>
      <c r="O49" s="6"/>
      <c r="P49" s="4">
        <f>DEGREES(ATAN(Const!$B$2*TAN(RADIANS($B49))))</f>
        <v>32.294202027248964</v>
      </c>
      <c r="Q49" s="5">
        <f t="shared" si="17"/>
        <v>3.3845058359903457</v>
      </c>
      <c r="R49" s="5">
        <f t="shared" si="18"/>
        <v>116.60156782756367</v>
      </c>
      <c r="S49" s="5">
        <f>6378.135*SQRT((1-Const!$B$3)/(1-Const!$B$3*COS(RADIANS($P49))^2))</f>
        <v>6372.0089372697394</v>
      </c>
      <c r="T49" s="35">
        <f t="shared" si="19"/>
        <v>6443.8604934196519</v>
      </c>
      <c r="V49" s="4"/>
      <c r="Y49" s="40">
        <v>351.41975471000001</v>
      </c>
      <c r="Z49" s="43"/>
      <c r="AA49" s="43"/>
      <c r="AC49" s="43"/>
      <c r="AD49" s="43"/>
    </row>
    <row r="50" spans="1:30" ht="18" customHeight="1" x14ac:dyDescent="0.25">
      <c r="A50" s="20">
        <v>5.541666666666667E-2</v>
      </c>
      <c r="B50" s="13">
        <v>33.056573630000003</v>
      </c>
      <c r="C50" s="13">
        <f t="shared" si="9"/>
        <v>8.1732792199999835</v>
      </c>
      <c r="D50" s="25">
        <v>69.176761999999997</v>
      </c>
      <c r="E50" s="31" t="str">
        <f t="shared" si="12"/>
        <v>Umbra</v>
      </c>
      <c r="F50" s="33">
        <f t="shared" si="10"/>
        <v>0</v>
      </c>
      <c r="G50" s="28">
        <f t="shared" si="1"/>
        <v>250.56755286791821</v>
      </c>
      <c r="H50" s="27">
        <f t="shared" si="13"/>
        <v>10.941872608143029</v>
      </c>
      <c r="I50" s="41">
        <f t="shared" si="11"/>
        <v>0.81078594430695261</v>
      </c>
      <c r="J50" s="34">
        <f t="shared" si="14"/>
        <v>323.39472082397145</v>
      </c>
      <c r="K50" s="23">
        <f t="shared" si="15"/>
        <v>0.84301907858122416</v>
      </c>
      <c r="L50" s="26">
        <f t="shared" si="16"/>
        <v>-9.4539564708370474</v>
      </c>
      <c r="N50" s="4"/>
      <c r="P50" s="4">
        <f>DEGREES(ATAN(Const!$B$2*TAN(RADIANS($B50))))</f>
        <v>32.880870929005532</v>
      </c>
      <c r="Q50" s="5">
        <f t="shared" si="17"/>
        <v>2.8256035643414603</v>
      </c>
      <c r="R50" s="5">
        <f t="shared" si="18"/>
        <v>109.43244713208179</v>
      </c>
      <c r="S50" s="5">
        <f>6378.135*SQRT((1-Const!$B$3)/(1-Const!$B$3*COS(RADIANS($P50))^2))</f>
        <v>6371.8097903305925</v>
      </c>
      <c r="T50" s="35">
        <f t="shared" si="19"/>
        <v>6440.986230555869</v>
      </c>
      <c r="Y50" s="40">
        <v>351.82672078000002</v>
      </c>
      <c r="Z50" s="43"/>
      <c r="AA50" s="43"/>
      <c r="AC50" s="43"/>
      <c r="AD50" s="43"/>
    </row>
    <row r="51" spans="1:30" ht="18" customHeight="1" x14ac:dyDescent="0.25">
      <c r="A51" s="20">
        <v>5.5555555555555552E-2</v>
      </c>
      <c r="B51" s="13">
        <v>33.611019200000001</v>
      </c>
      <c r="C51" s="13">
        <f t="shared" si="9"/>
        <v>7.7829618999999752</v>
      </c>
      <c r="D51" s="25">
        <v>66.200740999999994</v>
      </c>
      <c r="E51" s="31" t="str">
        <f t="shared" si="12"/>
        <v>Umbra</v>
      </c>
      <c r="F51" s="33">
        <f t="shared" si="10"/>
        <v>0</v>
      </c>
      <c r="G51" s="28">
        <f t="shared" si="1"/>
        <v>260.30894959001864</v>
      </c>
      <c r="H51" s="27">
        <f t="shared" si="13"/>
        <v>12.900308654936838</v>
      </c>
      <c r="I51" s="41">
        <f t="shared" si="11"/>
        <v>1.0355777826767663</v>
      </c>
      <c r="J51" s="34">
        <f t="shared" si="14"/>
        <v>271.47841083145016</v>
      </c>
      <c r="K51" s="23">
        <f t="shared" si="15"/>
        <v>0.83180060398323763</v>
      </c>
      <c r="L51" s="26">
        <f t="shared" si="16"/>
        <v>-0.61608854985882</v>
      </c>
      <c r="N51" s="4"/>
      <c r="P51" s="4">
        <f>DEGREES(ATAN(Const!$B$2*TAN(RADIANS($B51))))</f>
        <v>33.433832979893474</v>
      </c>
      <c r="Q51" s="5">
        <f t="shared" si="17"/>
        <v>2.3558037792057207</v>
      </c>
      <c r="R51" s="5">
        <f t="shared" si="18"/>
        <v>99.691050409981329</v>
      </c>
      <c r="S51" s="5">
        <f>6378.135*SQRT((1-Const!$B$3)/(1-Const!$B$3*COS(RADIANS($P51))^2))</f>
        <v>6371.6204124067999</v>
      </c>
      <c r="T51" s="35">
        <f t="shared" si="19"/>
        <v>6437.8208401084348</v>
      </c>
      <c r="Y51" s="40">
        <v>352.21703810000002</v>
      </c>
      <c r="Z51" s="43"/>
      <c r="AA51" s="43"/>
      <c r="AC51" s="43"/>
      <c r="AD51" s="43"/>
    </row>
    <row r="52" spans="1:30" ht="18" customHeight="1" x14ac:dyDescent="0.25">
      <c r="A52" s="20">
        <v>5.5694444444444442E-2</v>
      </c>
      <c r="B52" s="13">
        <v>34.121262260000002</v>
      </c>
      <c r="C52" s="13">
        <f t="shared" si="9"/>
        <v>7.4176523699999848</v>
      </c>
      <c r="D52" s="25">
        <v>62.904096000000003</v>
      </c>
      <c r="E52" s="31" t="str">
        <f t="shared" si="12"/>
        <v>Umbra</v>
      </c>
      <c r="F52" s="33">
        <f t="shared" si="10"/>
        <v>0</v>
      </c>
      <c r="G52" s="28">
        <f t="shared" si="1"/>
        <v>272.9871914783962</v>
      </c>
      <c r="H52" s="27">
        <f t="shared" si="13"/>
        <v>14.574591189334745</v>
      </c>
      <c r="I52" s="41">
        <f t="shared" si="11"/>
        <v>1.1904039285718269</v>
      </c>
      <c r="J52" s="34">
        <f t="shared" si="14"/>
        <v>232.97480616708913</v>
      </c>
      <c r="K52" s="23">
        <f t="shared" si="15"/>
        <v>0.81667360224927077</v>
      </c>
      <c r="L52" s="26">
        <f t="shared" si="16"/>
        <v>10.544098526842596</v>
      </c>
      <c r="N52" s="4"/>
      <c r="P52" s="4">
        <f>DEGREES(ATAN(Const!$B$2*TAN(RADIANS($B52))))</f>
        <v>33.942769190931322</v>
      </c>
      <c r="Q52" s="5">
        <f t="shared" si="17"/>
        <v>2.0082182694754511</v>
      </c>
      <c r="R52" s="5">
        <f t="shared" si="18"/>
        <v>87.012808521603816</v>
      </c>
      <c r="S52" s="5">
        <f>6378.135*SQRT((1-Const!$B$3)/(1-Const!$B$3*COS(RADIANS($P52))^2))</f>
        <v>6371.4447400458075</v>
      </c>
      <c r="T52" s="35">
        <f t="shared" si="19"/>
        <v>6434.3485337867278</v>
      </c>
      <c r="Y52" s="40">
        <v>352.58234763000002</v>
      </c>
      <c r="Z52" s="43"/>
      <c r="AA52" s="43"/>
      <c r="AC52" s="43"/>
      <c r="AD52" s="43"/>
    </row>
    <row r="53" spans="1:30" ht="18" customHeight="1" x14ac:dyDescent="0.25">
      <c r="A53" s="20">
        <v>5.5833333333333325E-2</v>
      </c>
      <c r="B53" s="13">
        <v>34.575252259999999</v>
      </c>
      <c r="C53" s="13">
        <f t="shared" si="9"/>
        <v>7.0874308599999836</v>
      </c>
      <c r="D53" s="25">
        <v>59.294179999999997</v>
      </c>
      <c r="E53" s="31" t="str">
        <f t="shared" si="12"/>
        <v>Umbra</v>
      </c>
      <c r="F53" s="33">
        <f t="shared" si="10"/>
        <v>0</v>
      </c>
      <c r="G53" s="28">
        <f t="shared" si="1"/>
        <v>287.75497365624977</v>
      </c>
      <c r="H53" s="27">
        <f t="shared" si="13"/>
        <v>15.323196338252313</v>
      </c>
      <c r="I53" s="41">
        <f t="shared" si="11"/>
        <v>1.1624910761085834</v>
      </c>
      <c r="J53" s="34">
        <f t="shared" si="14"/>
        <v>210.42365872921141</v>
      </c>
      <c r="K53" s="23">
        <f t="shared" si="15"/>
        <v>0.79690275911903463</v>
      </c>
      <c r="L53" s="26">
        <f t="shared" si="16"/>
        <v>23.083151431026479</v>
      </c>
      <c r="N53" s="4"/>
      <c r="P53" s="4">
        <f>DEGREES(ATAN(Const!$B$2*TAN(RADIANS($B53))))</f>
        <v>34.395643829374357</v>
      </c>
      <c r="Q53" s="5">
        <f t="shared" si="17"/>
        <v>1.8085021712255502</v>
      </c>
      <c r="R53" s="5">
        <f t="shared" si="18"/>
        <v>72.245026343750212</v>
      </c>
      <c r="S53" s="5">
        <f>6378.135*SQRT((1-Const!$B$3)/(1-Const!$B$3*COS(RADIANS($P53))^2))</f>
        <v>6371.2873591806756</v>
      </c>
      <c r="T53" s="35">
        <f t="shared" si="19"/>
        <v>6430.5812505338126</v>
      </c>
      <c r="Y53" s="40">
        <v>352.91256914000002</v>
      </c>
      <c r="Z53" s="43"/>
      <c r="AA53" s="43"/>
      <c r="AC53" s="43"/>
      <c r="AD53" s="43"/>
    </row>
    <row r="54" spans="1:30" ht="18" customHeight="1" x14ac:dyDescent="0.25">
      <c r="A54" s="20">
        <v>5.5972222222222222E-2</v>
      </c>
      <c r="B54" s="13">
        <v>34.961244460000003</v>
      </c>
      <c r="C54" s="13">
        <f t="shared" si="9"/>
        <v>6.8026034299999765</v>
      </c>
      <c r="D54" s="25">
        <v>55.423161999999998</v>
      </c>
      <c r="E54" s="31" t="str">
        <f t="shared" si="12"/>
        <v>Umbra</v>
      </c>
      <c r="F54" s="33">
        <f t="shared" si="10"/>
        <v>0</v>
      </c>
      <c r="G54" s="28">
        <f t="shared" si="1"/>
        <v>302.19302898794257</v>
      </c>
      <c r="H54" s="27">
        <f t="shared" si="13"/>
        <v>14.791803968837486</v>
      </c>
      <c r="I54" s="41">
        <f t="shared" si="11"/>
        <v>0.95667736359275091</v>
      </c>
      <c r="J54" s="34">
        <f t="shared" si="14"/>
        <v>202.92838252143119</v>
      </c>
      <c r="K54" s="23">
        <f t="shared" si="15"/>
        <v>0.77277393889837065</v>
      </c>
      <c r="L54" s="26">
        <f t="shared" si="16"/>
        <v>34.768493929780725</v>
      </c>
      <c r="N54" s="4"/>
      <c r="P54" s="4">
        <f>DEGREES(ATAN(Const!$B$2*TAN(RADIANS($B54))))</f>
        <v>34.780723063192838</v>
      </c>
      <c r="Q54" s="5">
        <f t="shared" si="17"/>
        <v>1.7495116831181918</v>
      </c>
      <c r="R54" s="5">
        <f t="shared" si="18"/>
        <v>57.806971012057431</v>
      </c>
      <c r="S54" s="5">
        <f>6378.135*SQRT((1-Const!$B$3)/(1-Const!$B$3*COS(RADIANS($P54))^2))</f>
        <v>6371.1527841367279</v>
      </c>
      <c r="T54" s="35">
        <f t="shared" si="19"/>
        <v>6426.575673420215</v>
      </c>
      <c r="Y54" s="40">
        <v>353.19739657000002</v>
      </c>
      <c r="Z54" s="43"/>
      <c r="AA54" s="43"/>
      <c r="AC54" s="43"/>
      <c r="AD54" s="43"/>
    </row>
    <row r="55" spans="1:30" ht="18" customHeight="1" x14ac:dyDescent="0.25">
      <c r="A55" s="20">
        <v>5.6111111111111112E-2</v>
      </c>
      <c r="B55" s="13">
        <v>35.271575329999997</v>
      </c>
      <c r="C55" s="13">
        <f t="shared" si="9"/>
        <v>6.5707124900000053</v>
      </c>
      <c r="D55" s="25">
        <v>51.393891000000004</v>
      </c>
      <c r="E55" s="31" t="str">
        <f t="shared" si="12"/>
        <v>Umbra</v>
      </c>
      <c r="F55" s="33">
        <f t="shared" si="10"/>
        <v>0</v>
      </c>
      <c r="G55" s="28">
        <f t="shared" si="1"/>
        <v>313.9394115358495</v>
      </c>
      <c r="H55" s="27">
        <f t="shared" si="13"/>
        <v>13.371097447339949</v>
      </c>
      <c r="I55" s="41">
        <f t="shared" si="11"/>
        <v>0.69326725188484728</v>
      </c>
      <c r="J55" s="34">
        <f t="shared" si="14"/>
        <v>205.61828987304034</v>
      </c>
      <c r="K55" s="23">
        <f t="shared" si="15"/>
        <v>0.74646482838932915</v>
      </c>
      <c r="L55" s="26">
        <f t="shared" si="16"/>
        <v>43.582462578874875</v>
      </c>
      <c r="N55" s="4"/>
      <c r="P55" s="4">
        <f>DEGREES(ATAN(Const!$B$2*TAN(RADIANS($B55))))</f>
        <v>35.090343599377519</v>
      </c>
      <c r="Q55" s="5">
        <f t="shared" si="17"/>
        <v>1.7849236680420684</v>
      </c>
      <c r="R55" s="5">
        <f t="shared" si="18"/>
        <v>46.06058846415052</v>
      </c>
      <c r="S55" s="5">
        <f>6378.135*SQRT((1-Const!$B$3)/(1-Const!$B$3*COS(RADIANS($P55))^2))</f>
        <v>6371.0440948365476</v>
      </c>
      <c r="T55" s="35">
        <f t="shared" si="19"/>
        <v>6422.4377307925834</v>
      </c>
      <c r="Y55" s="40">
        <v>353.42928750999999</v>
      </c>
      <c r="Z55" s="43"/>
      <c r="AA55" s="43"/>
      <c r="AC55" s="43"/>
      <c r="AD55" s="43"/>
    </row>
    <row r="56" spans="1:30" ht="18" customHeight="1" x14ac:dyDescent="0.25">
      <c r="A56" s="20">
        <v>5.6250000000000001E-2</v>
      </c>
      <c r="B56" s="13">
        <v>35.506290589999999</v>
      </c>
      <c r="C56" s="13">
        <f t="shared" si="9"/>
        <v>6.3934621999999877</v>
      </c>
      <c r="D56" s="25">
        <v>47.340147000000002</v>
      </c>
      <c r="E56" s="31" t="str">
        <f t="shared" si="12"/>
        <v>Umbra</v>
      </c>
      <c r="F56" s="33">
        <f t="shared" si="10"/>
        <v>0</v>
      </c>
      <c r="G56" s="28">
        <f t="shared" si="1"/>
        <v>322.29097257569265</v>
      </c>
      <c r="H56" s="27">
        <f t="shared" si="13"/>
        <v>11.709821515389486</v>
      </c>
      <c r="I56" s="41">
        <f t="shared" si="11"/>
        <v>0.46687048252022906</v>
      </c>
      <c r="J56" s="34">
        <f t="shared" si="14"/>
        <v>212.62347939759781</v>
      </c>
      <c r="K56" s="23">
        <f t="shared" si="15"/>
        <v>0.72156456008401093</v>
      </c>
      <c r="L56" s="26">
        <f t="shared" si="16"/>
        <v>49.120484454256271</v>
      </c>
      <c r="N56" s="4"/>
      <c r="P56" s="4">
        <f>DEGREES(ATAN(Const!$B$2*TAN(RADIANS($B56))))</f>
        <v>35.324535679223487</v>
      </c>
      <c r="Q56" s="5">
        <f t="shared" si="17"/>
        <v>1.8589000060491101</v>
      </c>
      <c r="R56" s="5">
        <f t="shared" si="18"/>
        <v>37.709027424307351</v>
      </c>
      <c r="S56" s="5">
        <f>6378.135*SQRT((1-Const!$B$3)/(1-Const!$B$3*COS(RADIANS($P56))^2))</f>
        <v>6370.9616052239089</v>
      </c>
      <c r="T56" s="35">
        <f t="shared" si="19"/>
        <v>6418.3015157892441</v>
      </c>
      <c r="Y56" s="40">
        <v>353.60653780000001</v>
      </c>
      <c r="Z56" s="43"/>
      <c r="AA56" s="43"/>
      <c r="AC56" s="43"/>
      <c r="AD56" s="43"/>
    </row>
    <row r="57" spans="1:30" ht="18" customHeight="1" x14ac:dyDescent="0.25">
      <c r="A57" s="20">
        <v>5.6388888888888898E-2</v>
      </c>
      <c r="B57" s="13">
        <v>35.673418519999998</v>
      </c>
      <c r="C57" s="13">
        <f t="shared" si="9"/>
        <v>6.2661574300000211</v>
      </c>
      <c r="D57" s="25">
        <v>43.392322</v>
      </c>
      <c r="E57" s="31" t="str">
        <f t="shared" si="12"/>
        <v>Umbra</v>
      </c>
      <c r="F57" s="33">
        <f t="shared" si="10"/>
        <v>0</v>
      </c>
      <c r="G57" s="28">
        <f t="shared" si="1"/>
        <v>327.78089161288563</v>
      </c>
      <c r="H57" s="27">
        <f t="shared" si="13"/>
        <v>10.18093940057261</v>
      </c>
      <c r="I57" s="41">
        <f t="shared" si="11"/>
        <v>0.30317449806640223</v>
      </c>
      <c r="J57" s="34">
        <f t="shared" si="14"/>
        <v>219.91154125739774</v>
      </c>
      <c r="K57" s="23">
        <f t="shared" si="15"/>
        <v>0.70101842978907447</v>
      </c>
      <c r="L57" s="26">
        <f t="shared" si="16"/>
        <v>52.140899240006142</v>
      </c>
      <c r="N57" s="4"/>
      <c r="P57" s="4">
        <f>DEGREES(ATAN(Const!$B$2*TAN(RADIANS($B57))))</f>
        <v>35.491298491173076</v>
      </c>
      <c r="Q57" s="5">
        <f t="shared" si="17"/>
        <v>1.9338001385395369</v>
      </c>
      <c r="R57" s="5">
        <f t="shared" si="18"/>
        <v>32.219108387114382</v>
      </c>
      <c r="S57" s="5">
        <f>6378.135*SQRT((1-Const!$B$3)/(1-Const!$B$3*COS(RADIANS($P57))^2))</f>
        <v>6370.9027233305433</v>
      </c>
      <c r="T57" s="35">
        <f t="shared" si="19"/>
        <v>6414.2948276073312</v>
      </c>
      <c r="Y57" s="40">
        <v>353.73384256999998</v>
      </c>
      <c r="Z57" s="43"/>
      <c r="AA57" s="43"/>
      <c r="AC57" s="43"/>
      <c r="AD57" s="43"/>
    </row>
    <row r="58" spans="1:30" ht="18" customHeight="1" x14ac:dyDescent="0.25">
      <c r="A58" s="20">
        <v>5.6527777777777781E-2</v>
      </c>
      <c r="B58" s="13">
        <v>35.785833449999998</v>
      </c>
      <c r="C58" s="13">
        <f t="shared" si="9"/>
        <v>6.1799258600000258</v>
      </c>
      <c r="D58" s="25">
        <v>39.651485000000001</v>
      </c>
      <c r="E58" s="31" t="str">
        <f t="shared" si="12"/>
        <v>Umbra</v>
      </c>
      <c r="F58" s="33">
        <f t="shared" si="10"/>
        <v>0</v>
      </c>
      <c r="G58" s="28">
        <f t="shared" si="1"/>
        <v>331.22846181778255</v>
      </c>
      <c r="H58" s="27">
        <f t="shared" si="13"/>
        <v>8.8860803739362026</v>
      </c>
      <c r="I58" s="41">
        <f t="shared" si="11"/>
        <v>0.1948435498410642</v>
      </c>
      <c r="J58" s="34">
        <f t="shared" si="14"/>
        <v>225.70002225375515</v>
      </c>
      <c r="K58" s="23">
        <f t="shared" si="15"/>
        <v>0.68577602214181121</v>
      </c>
      <c r="L58" s="26">
        <f t="shared" si="16"/>
        <v>53.578881930883782</v>
      </c>
      <c r="N58" s="4"/>
      <c r="P58" s="4">
        <f>DEGREES(ATAN(Const!$B$2*TAN(RADIANS($B58))))</f>
        <v>35.603471307148915</v>
      </c>
      <c r="Q58" s="5">
        <f t="shared" si="17"/>
        <v>1.9934474542662666</v>
      </c>
      <c r="R58" s="5">
        <f t="shared" si="18"/>
        <v>28.771538182217441</v>
      </c>
      <c r="S58" s="5">
        <f>6378.135*SQRT((1-Const!$B$3)/(1-Const!$B$3*COS(RADIANS($P58))^2))</f>
        <v>6370.8630507642038</v>
      </c>
      <c r="T58" s="35">
        <f t="shared" si="19"/>
        <v>6410.514336165098</v>
      </c>
      <c r="Y58" s="40">
        <v>353.82007413999997</v>
      </c>
      <c r="Z58" s="43"/>
      <c r="AA58" s="43"/>
      <c r="AC58" s="43"/>
      <c r="AD58" s="43"/>
    </row>
    <row r="59" spans="1:30" ht="18" customHeight="1" x14ac:dyDescent="0.25">
      <c r="A59" s="20">
        <v>5.6666666666666671E-2</v>
      </c>
      <c r="B59" s="13">
        <v>35.857659220000002</v>
      </c>
      <c r="C59" s="13">
        <f t="shared" si="9"/>
        <v>6.1245061600000099</v>
      </c>
      <c r="D59" s="25">
        <v>36.172027999999997</v>
      </c>
      <c r="E59" s="31" t="str">
        <f t="shared" si="12"/>
        <v>Umbra</v>
      </c>
      <c r="F59" s="33">
        <f t="shared" si="10"/>
        <v>0</v>
      </c>
      <c r="G59" s="28">
        <f t="shared" si="1"/>
        <v>333.3252177706928</v>
      </c>
      <c r="H59" s="27">
        <f t="shared" si="13"/>
        <v>7.8075530067232561</v>
      </c>
      <c r="I59" s="41">
        <f t="shared" si="11"/>
        <v>0.12764131457068875</v>
      </c>
      <c r="J59" s="34">
        <f t="shared" si="14"/>
        <v>229.6534156784692</v>
      </c>
      <c r="K59" s="23">
        <f t="shared" si="15"/>
        <v>0.67519983183136523</v>
      </c>
      <c r="L59" s="26">
        <f t="shared" si="16"/>
        <v>54.117290132204531</v>
      </c>
      <c r="N59" s="4"/>
      <c r="P59" s="4">
        <f>DEGREES(ATAN(Const!$B$2*TAN(RADIANS($B59))))</f>
        <v>35.675143847436374</v>
      </c>
      <c r="Q59" s="5">
        <f t="shared" si="17"/>
        <v>2.0351048218241141</v>
      </c>
      <c r="R59" s="5">
        <f t="shared" si="18"/>
        <v>26.674782229307201</v>
      </c>
      <c r="S59" s="5">
        <f>6378.135*SQRT((1-Const!$B$3)/(1-Const!$B$3*COS(RADIANS($P59))^2))</f>
        <v>6370.8376747307302</v>
      </c>
      <c r="T59" s="35">
        <f t="shared" si="19"/>
        <v>6407.0095202414768</v>
      </c>
      <c r="Y59" s="40">
        <v>353.87549383999999</v>
      </c>
      <c r="Z59" s="43"/>
      <c r="AA59" s="43"/>
      <c r="AC59" s="43"/>
      <c r="AD59" s="43"/>
    </row>
    <row r="60" spans="1:30" ht="18" customHeight="1" x14ac:dyDescent="0.25">
      <c r="A60" s="20">
        <v>5.6805555555555561E-2</v>
      </c>
      <c r="B60" s="13">
        <v>35.90156382</v>
      </c>
      <c r="C60" s="13">
        <f t="shared" si="9"/>
        <v>6.0904527700000131</v>
      </c>
      <c r="D60" s="25">
        <v>32.962606000000001</v>
      </c>
      <c r="E60" s="31" t="str">
        <f t="shared" si="12"/>
        <v>Umbra</v>
      </c>
      <c r="F60" s="33">
        <f t="shared" si="10"/>
        <v>0</v>
      </c>
      <c r="G60" s="28">
        <f t="shared" si="1"/>
        <v>334.56695959901657</v>
      </c>
      <c r="H60" s="27">
        <f t="shared" si="13"/>
        <v>6.8968094221799747</v>
      </c>
      <c r="I60" s="41">
        <f t="shared" si="11"/>
        <v>8.810211794567617E-2</v>
      </c>
      <c r="J60" s="34">
        <f t="shared" si="14"/>
        <v>232.07451646357256</v>
      </c>
      <c r="K60" s="23">
        <f t="shared" si="15"/>
        <v>0.66807900445174917</v>
      </c>
      <c r="L60" s="26">
        <f t="shared" si="16"/>
        <v>54.16825508640617</v>
      </c>
      <c r="N60" s="4"/>
      <c r="P60" s="4">
        <f>DEGREES(ATAN(Const!$B$2*TAN(RADIANS($B60))))</f>
        <v>35.718955346561913</v>
      </c>
      <c r="Q60" s="5">
        <f t="shared" si="17"/>
        <v>2.0618313685874465</v>
      </c>
      <c r="R60" s="5">
        <f t="shared" si="18"/>
        <v>25.433040400983437</v>
      </c>
      <c r="S60" s="5">
        <f>6378.135*SQRT((1-Const!$B$3)/(1-Const!$B$3*COS(RADIANS($P60))^2))</f>
        <v>6370.8221526257603</v>
      </c>
      <c r="T60" s="35">
        <f t="shared" si="19"/>
        <v>6403.7845920750369</v>
      </c>
      <c r="Y60" s="40">
        <v>353.90954722999999</v>
      </c>
      <c r="Z60" s="43"/>
      <c r="AA60" s="43"/>
      <c r="AC60" s="43"/>
      <c r="AD60" s="43"/>
    </row>
    <row r="61" spans="1:30" ht="18" customHeight="1" x14ac:dyDescent="0.25">
      <c r="A61" s="20">
        <v>5.6944444444444443E-2</v>
      </c>
      <c r="B61" s="13">
        <v>35.92724441</v>
      </c>
      <c r="C61" s="13">
        <f t="shared" si="9"/>
        <v>6.070431229999997</v>
      </c>
      <c r="D61" s="25">
        <v>30.018573</v>
      </c>
      <c r="E61" s="31" t="str">
        <f t="shared" si="12"/>
        <v>Umbra</v>
      </c>
      <c r="F61" s="33">
        <f t="shared" si="10"/>
        <v>0</v>
      </c>
      <c r="G61" s="28">
        <f t="shared" si="1"/>
        <v>335.28007531439169</v>
      </c>
      <c r="H61" s="27">
        <f t="shared" si="13"/>
        <v>6.1121275995694528</v>
      </c>
      <c r="I61" s="41">
        <f t="shared" si="11"/>
        <v>6.5336053676472952E-2</v>
      </c>
      <c r="J61" s="34">
        <f t="shared" si="14"/>
        <v>233.40728773563049</v>
      </c>
      <c r="K61" s="23">
        <f t="shared" si="15"/>
        <v>0.66330886701388436</v>
      </c>
      <c r="L61" s="26">
        <f t="shared" si="16"/>
        <v>53.963179525466664</v>
      </c>
      <c r="N61" s="4"/>
      <c r="P61" s="4">
        <f>DEGREES(ATAN(Const!$B$2*TAN(RADIANS($B61))))</f>
        <v>35.744581678347288</v>
      </c>
      <c r="Q61" s="5">
        <f t="shared" si="17"/>
        <v>2.0778779343101892</v>
      </c>
      <c r="R61" s="5">
        <f t="shared" si="18"/>
        <v>24.719924685608298</v>
      </c>
      <c r="S61" s="5">
        <f>6378.135*SQRT((1-Const!$B$3)/(1-Const!$B$3*COS(RADIANS($P61))^2))</f>
        <v>6370.8130697516772</v>
      </c>
      <c r="T61" s="35">
        <f t="shared" si="19"/>
        <v>6400.8314909163691</v>
      </c>
      <c r="Y61" s="40">
        <v>353.92956877</v>
      </c>
      <c r="Z61" s="43"/>
      <c r="AA61" s="43"/>
      <c r="AC61" s="43"/>
      <c r="AD61" s="43"/>
    </row>
    <row r="62" spans="1:30" ht="18" customHeight="1" x14ac:dyDescent="0.25">
      <c r="A62" s="20">
        <v>5.708333333333334E-2</v>
      </c>
      <c r="B62" s="13">
        <v>35.941410619999999</v>
      </c>
      <c r="C62" s="13">
        <f t="shared" si="9"/>
        <v>6.0593224300000088</v>
      </c>
      <c r="D62" s="25">
        <v>27.356030000000001</v>
      </c>
      <c r="E62" s="31" t="str">
        <f t="shared" si="12"/>
        <v>Umbra</v>
      </c>
      <c r="F62" s="33">
        <f t="shared" si="10"/>
        <v>0</v>
      </c>
      <c r="G62" s="28">
        <f t="shared" si="1"/>
        <v>335.66993303679885</v>
      </c>
      <c r="H62" s="27">
        <f t="shared" si="13"/>
        <v>5.4307635619331425</v>
      </c>
      <c r="I62" s="41">
        <f t="shared" si="11"/>
        <v>5.1492481138051792E-2</v>
      </c>
      <c r="J62" s="34">
        <f t="shared" si="14"/>
        <v>234.03516211942875</v>
      </c>
      <c r="K62" s="23">
        <f t="shared" si="15"/>
        <v>0.66009942823304502</v>
      </c>
      <c r="L62" s="26">
        <f t="shared" si="16"/>
        <v>53.634891333748847</v>
      </c>
      <c r="N62" s="4"/>
      <c r="P62" s="4">
        <f>DEGREES(ATAN(Const!$B$2*TAN(RADIANS($B62))))</f>
        <v>35.758718020449471</v>
      </c>
      <c r="Q62" s="5">
        <f t="shared" si="17"/>
        <v>2.0868469373372185</v>
      </c>
      <c r="R62" s="5">
        <f t="shared" si="18"/>
        <v>24.330066963201148</v>
      </c>
      <c r="S62" s="5">
        <f>6378.135*SQRT((1-Const!$B$3)/(1-Const!$B$3*COS(RADIANS($P62))^2))</f>
        <v>6370.8080581862223</v>
      </c>
      <c r="T62" s="35">
        <f t="shared" si="19"/>
        <v>6398.1639497153255</v>
      </c>
      <c r="Y62" s="40">
        <v>353.94067756999999</v>
      </c>
      <c r="Z62" s="43"/>
      <c r="AA62" s="43"/>
      <c r="AC62" s="43"/>
      <c r="AD62" s="43"/>
    </row>
    <row r="63" spans="1:30" ht="18" customHeight="1" x14ac:dyDescent="0.25">
      <c r="A63" s="20">
        <v>5.7222222222222223E-2</v>
      </c>
      <c r="B63" s="13">
        <v>35.948588000000001</v>
      </c>
      <c r="C63" s="13">
        <f t="shared" si="9"/>
        <v>6.053651699999989</v>
      </c>
      <c r="D63" s="25">
        <v>25.009739</v>
      </c>
      <c r="E63" s="31" t="str">
        <f t="shared" si="12"/>
        <v>Umbra</v>
      </c>
      <c r="F63" s="33">
        <f t="shared" si="10"/>
        <v>0</v>
      </c>
      <c r="G63" s="28">
        <f t="shared" si="1"/>
        <v>335.8670066119102</v>
      </c>
      <c r="H63" s="27">
        <f t="shared" si="13"/>
        <v>4.8448571707051125</v>
      </c>
      <c r="I63" s="41">
        <f t="shared" si="11"/>
        <v>4.2099113616243682E-2</v>
      </c>
      <c r="J63" s="34">
        <f t="shared" si="14"/>
        <v>234.24556323492001</v>
      </c>
      <c r="K63" s="23">
        <f t="shared" si="15"/>
        <v>0.65792705474603286</v>
      </c>
      <c r="L63" s="26">
        <f t="shared" si="16"/>
        <v>53.26584601107546</v>
      </c>
      <c r="N63" s="4"/>
      <c r="P63" s="4">
        <f>DEGREES(ATAN(Const!$B$2*TAN(RADIANS($B63))))</f>
        <v>35.765880284728404</v>
      </c>
      <c r="Q63" s="5">
        <f t="shared" si="17"/>
        <v>2.0914142178330635</v>
      </c>
      <c r="R63" s="5">
        <f t="shared" si="18"/>
        <v>24.132993388089783</v>
      </c>
      <c r="S63" s="5">
        <f>6378.135*SQRT((1-Const!$B$3)/(1-Const!$B$3*COS(RADIANS($P63))^2))</f>
        <v>6370.8055187348145</v>
      </c>
      <c r="T63" s="35">
        <f t="shared" si="19"/>
        <v>6395.8151310729882</v>
      </c>
      <c r="Y63" s="40">
        <v>353.94634830000001</v>
      </c>
      <c r="Z63" s="43"/>
      <c r="AA63" s="43"/>
      <c r="AC63" s="43"/>
      <c r="AD63" s="43"/>
    </row>
    <row r="64" spans="1:30" ht="18" customHeight="1" x14ac:dyDescent="0.25">
      <c r="A64" s="20">
        <v>5.7361111111111113E-2</v>
      </c>
      <c r="B64" s="13">
        <v>35.951854070000003</v>
      </c>
      <c r="C64" s="13">
        <f t="shared" si="9"/>
        <v>6.0510419700000284</v>
      </c>
      <c r="D64" s="25">
        <v>22.991582000000001</v>
      </c>
      <c r="E64" s="31" t="str">
        <f t="shared" si="12"/>
        <v>Umbra</v>
      </c>
      <c r="F64" s="33">
        <f t="shared" si="10"/>
        <v>0</v>
      </c>
      <c r="G64" s="28">
        <f t="shared" si="1"/>
        <v>335.95698495666181</v>
      </c>
      <c r="H64" s="27">
        <f t="shared" si="13"/>
        <v>4.347692981765114</v>
      </c>
      <c r="I64" s="41">
        <f t="shared" si="11"/>
        <v>3.5290808737737593E-2</v>
      </c>
      <c r="J64" s="34">
        <f t="shared" si="14"/>
        <v>234.24057898838336</v>
      </c>
      <c r="K64" s="23">
        <f t="shared" si="15"/>
        <v>0.65642950176369597</v>
      </c>
      <c r="L64" s="26">
        <f t="shared" si="16"/>
        <v>52.905390710130547</v>
      </c>
      <c r="N64" s="4"/>
      <c r="P64" s="4">
        <f>DEGREES(ATAN(Const!$B$2*TAN(RADIANS($B64))))</f>
        <v>35.769139480097451</v>
      </c>
      <c r="Q64" s="5">
        <f t="shared" si="17"/>
        <v>2.0934910170846392</v>
      </c>
      <c r="R64" s="5">
        <f t="shared" si="18"/>
        <v>24.043015043338169</v>
      </c>
      <c r="S64" s="5">
        <f>6378.135*SQRT((1-Const!$B$3)/(1-Const!$B$3*COS(RADIANS($P64))^2))</f>
        <v>6370.8043630857619</v>
      </c>
      <c r="T64" s="35">
        <f t="shared" si="19"/>
        <v>6393.7958285993736</v>
      </c>
      <c r="Y64" s="40">
        <v>353.94895802999997</v>
      </c>
      <c r="Z64" s="43"/>
      <c r="AA64" s="43"/>
      <c r="AC64" s="43"/>
      <c r="AD64" s="43"/>
    </row>
    <row r="65" spans="1:30" ht="18" customHeight="1" x14ac:dyDescent="0.25">
      <c r="A65" s="20">
        <v>5.7500000000000002E-2</v>
      </c>
      <c r="B65" s="13">
        <v>35.95317884</v>
      </c>
      <c r="C65" s="13">
        <f t="shared" si="9"/>
        <v>6.0499622300000055</v>
      </c>
      <c r="D65" s="25">
        <v>21.26754</v>
      </c>
      <c r="E65" s="31" t="str">
        <f t="shared" si="12"/>
        <v>Umbra</v>
      </c>
      <c r="F65" s="33">
        <f t="shared" si="10"/>
        <v>0</v>
      </c>
      <c r="G65" s="28">
        <f t="shared" si="1"/>
        <v>335.9938574569843</v>
      </c>
      <c r="H65" s="27">
        <f t="shared" si="13"/>
        <v>3.9258031501841262</v>
      </c>
      <c r="I65" s="41">
        <f t="shared" si="11"/>
        <v>3.0285954429950922E-2</v>
      </c>
      <c r="J65" s="34">
        <f t="shared" si="14"/>
        <v>234.14622464809383</v>
      </c>
      <c r="K65" s="23">
        <f t="shared" si="15"/>
        <v>0.65535063352050837</v>
      </c>
      <c r="L65" s="26">
        <f t="shared" si="16"/>
        <v>52.575510556098301</v>
      </c>
      <c r="N65" s="4"/>
      <c r="P65" s="4">
        <f>DEGREES(ATAN(Const!$B$2*TAN(RADIANS($B65))))</f>
        <v>35.770461462312511</v>
      </c>
      <c r="Q65" s="5">
        <f t="shared" si="17"/>
        <v>2.0943277448905322</v>
      </c>
      <c r="R65" s="5">
        <f t="shared" si="18"/>
        <v>24.006142543015674</v>
      </c>
      <c r="S65" s="5">
        <f>6378.135*SQRT((1-Const!$B$3)/(1-Const!$B$3*COS(RADIANS($P65))^2))</f>
        <v>6370.8038943235297</v>
      </c>
      <c r="T65" s="35">
        <f t="shared" si="19"/>
        <v>6392.0713265396143</v>
      </c>
      <c r="Y65" s="40">
        <v>353.95003776999999</v>
      </c>
      <c r="Z65" s="43"/>
      <c r="AA65" s="43"/>
      <c r="AC65" s="43"/>
      <c r="AD65" s="43"/>
    </row>
    <row r="66" spans="1:30" ht="18" customHeight="1" x14ac:dyDescent="0.25">
      <c r="A66" s="20">
        <v>5.7638888888888885E-2</v>
      </c>
      <c r="B66" s="13">
        <v>35.953658300000001</v>
      </c>
      <c r="C66" s="13">
        <f t="shared" si="9"/>
        <v>6.049555220000002</v>
      </c>
      <c r="D66" s="25">
        <v>19.779575000000001</v>
      </c>
      <c r="E66" s="31" t="str">
        <f t="shared" si="12"/>
        <v>Umbra</v>
      </c>
      <c r="F66" s="33">
        <f t="shared" si="10"/>
        <v>0</v>
      </c>
      <c r="G66" s="28">
        <f t="shared" si="1"/>
        <v>336.0075225483846</v>
      </c>
      <c r="H66" s="27">
        <f t="shared" si="13"/>
        <v>3.562627595715083</v>
      </c>
      <c r="I66" s="41">
        <f t="shared" si="11"/>
        <v>2.6554746700508076E-2</v>
      </c>
      <c r="J66" s="34">
        <f t="shared" si="14"/>
        <v>234.02786091342685</v>
      </c>
      <c r="K66" s="23">
        <f t="shared" si="15"/>
        <v>0.65452418473383822</v>
      </c>
      <c r="L66" s="26">
        <f t="shared" si="16"/>
        <v>52.280365553883698</v>
      </c>
      <c r="N66" s="4"/>
      <c r="P66" s="4">
        <f>DEGREES(ATAN(Const!$B$2*TAN(RADIANS($B66))))</f>
        <v>35.770939913454995</v>
      </c>
      <c r="Q66" s="5">
        <f t="shared" si="17"/>
        <v>2.0946253111904345</v>
      </c>
      <c r="R66" s="5">
        <f t="shared" si="18"/>
        <v>23.992477451615425</v>
      </c>
      <c r="S66" s="5">
        <f>6378.135*SQRT((1-Const!$B$3)/(1-Const!$B$3*COS(RADIANS($P66))^2))</f>
        <v>6370.8037246675831</v>
      </c>
      <c r="T66" s="35">
        <f t="shared" si="19"/>
        <v>6390.5831994002274</v>
      </c>
      <c r="Y66" s="40">
        <v>353.95044478</v>
      </c>
      <c r="Z66" s="43"/>
      <c r="AA66" s="43"/>
      <c r="AC66" s="43"/>
      <c r="AD66" s="43"/>
    </row>
    <row r="67" spans="1:30" ht="18" customHeight="1" x14ac:dyDescent="0.25">
      <c r="A67" s="20">
        <v>5.7777777777777782E-2</v>
      </c>
      <c r="B67" s="13">
        <v>35.953813259999997</v>
      </c>
      <c r="C67" s="13">
        <f t="shared" si="9"/>
        <v>6.0494106400000192</v>
      </c>
      <c r="D67" s="25">
        <v>18.473483999999999</v>
      </c>
      <c r="E67" s="31" t="str">
        <f t="shared" si="12"/>
        <v>Umbra</v>
      </c>
      <c r="F67" s="33">
        <f t="shared" si="10"/>
        <v>0</v>
      </c>
      <c r="G67" s="28">
        <f t="shared" si="1"/>
        <v>336.01220133968729</v>
      </c>
      <c r="H67" s="27">
        <f t="shared" si="13"/>
        <v>3.244004864997625</v>
      </c>
      <c r="I67" s="41">
        <f t="shared" si="11"/>
        <v>2.3700497811214329E-2</v>
      </c>
      <c r="J67" s="34">
        <f t="shared" si="14"/>
        <v>233.91290893415029</v>
      </c>
      <c r="K67" s="23">
        <f t="shared" si="15"/>
        <v>0.65385427648957484</v>
      </c>
      <c r="L67" s="26">
        <f t="shared" si="16"/>
        <v>52.016622458503392</v>
      </c>
      <c r="N67" s="4"/>
      <c r="P67" s="4">
        <f>DEGREES(ATAN(Const!$B$2*TAN(RADIANS($B67))))</f>
        <v>35.771094547406243</v>
      </c>
      <c r="Q67" s="5">
        <f t="shared" si="17"/>
        <v>2.0947171091147272</v>
      </c>
      <c r="R67" s="5">
        <f t="shared" si="18"/>
        <v>23.987798660312734</v>
      </c>
      <c r="S67" s="5">
        <f>6378.135*SQRT((1-Const!$B$3)/(1-Const!$B$3*COS(RADIANS($P67))^2))</f>
        <v>6370.8036698350979</v>
      </c>
      <c r="T67" s="35">
        <f t="shared" si="19"/>
        <v>6389.27706016915</v>
      </c>
      <c r="Y67" s="40">
        <v>353.95058935999998</v>
      </c>
      <c r="Z67" s="43"/>
      <c r="AA67" s="43"/>
      <c r="AC67" s="43"/>
      <c r="AD67" s="43"/>
    </row>
    <row r="68" spans="1:30" ht="18" customHeight="1" x14ac:dyDescent="0.25">
      <c r="A68" s="20">
        <v>5.7916666666666665E-2</v>
      </c>
      <c r="B68" s="13">
        <v>35.953857939999999</v>
      </c>
      <c r="C68" s="13">
        <f t="shared" si="9"/>
        <v>6.0493580599999746</v>
      </c>
      <c r="D68" s="25">
        <v>17.308107</v>
      </c>
      <c r="E68" s="31" t="str">
        <f t="shared" si="12"/>
        <v>Umbra</v>
      </c>
      <c r="F68" s="33">
        <f t="shared" si="10"/>
        <v>0</v>
      </c>
      <c r="G68" s="28">
        <f t="shared" si="1"/>
        <v>336.01377018208905</v>
      </c>
      <c r="H68" s="27">
        <f t="shared" si="13"/>
        <v>2.9596032056488983</v>
      </c>
      <c r="I68" s="41">
        <f t="shared" si="11"/>
        <v>2.1463777832406189E-2</v>
      </c>
      <c r="J68" s="34">
        <f t="shared" si="14"/>
        <v>233.80988799002185</v>
      </c>
      <c r="K68" s="23">
        <f t="shared" si="15"/>
        <v>0.65328908174997868</v>
      </c>
      <c r="L68" s="26">
        <f t="shared" si="16"/>
        <v>51.77920073929198</v>
      </c>
      <c r="N68" s="4"/>
      <c r="P68" s="4">
        <f>DEGREES(ATAN(Const!$B$2*TAN(RADIANS($B68))))</f>
        <v>35.771139133396787</v>
      </c>
      <c r="Q68" s="5">
        <f t="shared" si="17"/>
        <v>2.0947399030134624</v>
      </c>
      <c r="R68" s="5">
        <f t="shared" si="18"/>
        <v>23.986229817910953</v>
      </c>
      <c r="S68" s="5">
        <f>6378.135*SQRT((1-Const!$B$3)/(1-Const!$B$3*COS(RADIANS($P68))^2))</f>
        <v>6370.8036540250941</v>
      </c>
      <c r="T68" s="35">
        <f t="shared" si="19"/>
        <v>6388.1116732518476</v>
      </c>
      <c r="Y68" s="40">
        <v>353.95064194000003</v>
      </c>
      <c r="Z68" s="43"/>
      <c r="AA68" s="43"/>
      <c r="AC68" s="43"/>
      <c r="AD68" s="43"/>
    </row>
    <row r="69" spans="1:30" ht="18" customHeight="1" x14ac:dyDescent="0.25">
      <c r="A69" s="20">
        <v>5.8055555555555555E-2</v>
      </c>
      <c r="B69" s="13">
        <v>35.953869439999998</v>
      </c>
      <c r="C69" s="13">
        <f t="shared" si="9"/>
        <v>6.049335219999989</v>
      </c>
      <c r="D69" s="25">
        <v>16.253382999999999</v>
      </c>
      <c r="E69" s="31" t="str">
        <f t="shared" si="12"/>
        <v>Umbra</v>
      </c>
      <c r="F69" s="33">
        <f t="shared" si="10"/>
        <v>0</v>
      </c>
      <c r="G69" s="28">
        <f t="shared" si="1"/>
        <v>336.01436182955194</v>
      </c>
      <c r="H69" s="27">
        <f t="shared" si="13"/>
        <v>2.7020385495317343</v>
      </c>
      <c r="I69" s="41">
        <f t="shared" si="11"/>
        <v>1.9675953129674659E-2</v>
      </c>
      <c r="J69" s="34">
        <f t="shared" si="14"/>
        <v>233.71963049566665</v>
      </c>
      <c r="K69" s="23">
        <f t="shared" si="15"/>
        <v>0.65279982565119499</v>
      </c>
      <c r="L69" s="26">
        <f t="shared" si="16"/>
        <v>51.563277280969999</v>
      </c>
      <c r="N69" s="4"/>
      <c r="P69" s="4">
        <f>DEGREES(ATAN(Const!$B$2*TAN(RADIANS($B69))))</f>
        <v>35.771150609200156</v>
      </c>
      <c r="Q69" s="5">
        <f t="shared" si="17"/>
        <v>2.0947426285567317</v>
      </c>
      <c r="R69" s="5">
        <f t="shared" si="18"/>
        <v>23.985638170448063</v>
      </c>
      <c r="S69" s="5">
        <f>6378.135*SQRT((1-Const!$B$3)/(1-Const!$B$3*COS(RADIANS($P69))^2))</f>
        <v>6370.8036499558211</v>
      </c>
      <c r="T69" s="35">
        <f t="shared" si="19"/>
        <v>6387.0569505176818</v>
      </c>
      <c r="Y69" s="40">
        <v>353.95066478000001</v>
      </c>
      <c r="Z69" s="43"/>
      <c r="AA69" s="43"/>
      <c r="AC69" s="43"/>
      <c r="AD69" s="43"/>
    </row>
    <row r="70" spans="1:30" ht="18" customHeight="1" x14ac:dyDescent="0.25">
      <c r="A70" s="20">
        <v>5.8194444444444444E-2</v>
      </c>
      <c r="B70" s="13">
        <v>35.953872070000003</v>
      </c>
      <c r="C70" s="13">
        <f t="shared" si="9"/>
        <v>6.0493218500000125</v>
      </c>
      <c r="D70" s="25">
        <v>15.287164000000001</v>
      </c>
      <c r="E70" s="31" t="str">
        <f t="shared" ref="E70:E76" si="20">illum($V$2,$V$3,$V$4,$A70*24,$P70,$C70,$T70)</f>
        <v>Umbra</v>
      </c>
      <c r="F70" s="33">
        <f t="shared" si="10"/>
        <v>0</v>
      </c>
      <c r="G70" s="28">
        <f t="shared" ref="G70:G76" si="21">IF($C70&gt;$N$4,360-$R70,$R70)</f>
        <v>336.01466157650805</v>
      </c>
      <c r="H70" s="27">
        <f t="shared" ref="H70:H76" si="22">DEGREES(ATAN((($T70)*COS(RADIANS($Q70))-$T$3)/($T70)/SIN(RADIANS($Q70))))</f>
        <v>2.4659273018561811</v>
      </c>
      <c r="I70" s="41">
        <f t="shared" si="11"/>
        <v>1.8225177760707777E-2</v>
      </c>
      <c r="J70" s="34">
        <f t="shared" ref="J70:J76" si="23">SQRT(($T70*COS(RADIANS($Q70))-$T$3)^2+($T70*SIN(RADIANS($Q70)))^2)</f>
        <v>233.64058143785107</v>
      </c>
      <c r="K70" s="23">
        <f t="shared" ref="K70:K76" si="24">radec("ra",$G70,$H70,$V$2,$V$3,$V$4,$A70*24,$N$3,$N$4)/24</f>
        <v>0.65236903810035785</v>
      </c>
      <c r="L70" s="26">
        <f t="shared" ref="L70:L76" si="25">radec("dec",$G70,$H70,$V$2,$V$3,$V$4,$A70*24,$N$3,$N$4)</f>
        <v>51.364837023351299</v>
      </c>
      <c r="N70" s="4"/>
      <c r="P70" s="4">
        <f>DEGREES(ATAN(Const!$B$2*TAN(RADIANS($B70))))</f>
        <v>35.771153233666496</v>
      </c>
      <c r="Q70" s="5">
        <f t="shared" ref="Q70:Q76" si="26">DEGREES(ACOS(SIN(RADIANS(P$3))*SIN(RADIANS($P70))+COS(RADIANS(P$3))*COS(RADIANS($P70))*COS(RADIANS(IF($N$4&gt;0,360-$N$4,-$N$4)-IF($C70&gt;0,360-$C70,-$C70)))))</f>
        <v>2.0947405019872885</v>
      </c>
      <c r="R70" s="5">
        <f t="shared" ref="R70:R76" si="27">DEGREES(ACOS((SIN(RADIANS($P70))-SIN(RADIANS($P$3))*COS(RADIANS($Q70)))/(COS(RADIANS($P$3))*SIN(RADIANS($Q70)))))</f>
        <v>23.985338423491935</v>
      </c>
      <c r="S70" s="5">
        <f>6378.135*SQRT((1-Const!$B$3)/(1-Const!$B$3*COS(RADIANS($P70))^2))</f>
        <v>6370.8036490251961</v>
      </c>
      <c r="T70" s="35">
        <f t="shared" ref="T70:T76" si="28">SQRT($S70*$S70+$D70*$D70+2*$S70*$D70*COS(RADIANS($B70-$P70)))</f>
        <v>6386.0907354760411</v>
      </c>
      <c r="Y70" s="40">
        <v>353.95067814999999</v>
      </c>
      <c r="Z70" s="43"/>
      <c r="AA70" s="43"/>
      <c r="AC70" s="43"/>
      <c r="AD70" s="43"/>
    </row>
    <row r="71" spans="1:30" ht="18" customHeight="1" x14ac:dyDescent="0.25">
      <c r="A71" s="20">
        <v>5.8333333333333327E-2</v>
      </c>
      <c r="B71" s="13">
        <v>35.953872599999997</v>
      </c>
      <c r="C71" s="13">
        <f t="shared" ref="C71:C76" si="29">IF($Y71&lt;=180,-$Y71,360-$Y71)</f>
        <v>6.0493119199999796</v>
      </c>
      <c r="D71" s="25">
        <v>14.392747999999999</v>
      </c>
      <c r="E71" s="31" t="str">
        <f t="shared" si="20"/>
        <v>Umbra</v>
      </c>
      <c r="F71" s="33">
        <f t="shared" ref="F71:F76" si="30">IF($E71&lt;&gt;"Umbra",fracil($V$2,$V$3,$V$4,$A71*24,$P71,$C71,$T71,$P$3,$N$4,$S$3),0)</f>
        <v>0</v>
      </c>
      <c r="G71" s="28">
        <f t="shared" si="21"/>
        <v>336.01486803517918</v>
      </c>
      <c r="H71" s="27">
        <f t="shared" si="22"/>
        <v>2.2472252660117076</v>
      </c>
      <c r="I71" s="41">
        <f t="shared" ref="I71:I75" si="31">DEGREES(ACOS(SIN(RADIANS($H71))*SIN(RADIANS($H72))+COS(RADIANS($H71))*COS(RADIANS($H72))*COS(RADIANS($G71-$G72))))/($A72-$A71)/86400</f>
        <v>1.70327962783168E-2</v>
      </c>
      <c r="J71" s="34">
        <f t="shared" si="23"/>
        <v>233.57084524720497</v>
      </c>
      <c r="K71" s="23">
        <f t="shared" si="24"/>
        <v>0.65198492646158146</v>
      </c>
      <c r="L71" s="26">
        <f t="shared" si="25"/>
        <v>51.180679764347445</v>
      </c>
      <c r="N71" s="4"/>
      <c r="P71" s="4">
        <f>DEGREES(ATAN(Const!$B$2*TAN(RADIANS($B71))))</f>
        <v>35.771153762551343</v>
      </c>
      <c r="Q71" s="5">
        <f t="shared" si="26"/>
        <v>2.0947376310323924</v>
      </c>
      <c r="R71" s="5">
        <f t="shared" si="27"/>
        <v>23.985131964820837</v>
      </c>
      <c r="S71" s="5">
        <f>6378.135*SQRT((1-Const!$B$3)/(1-Const!$B$3*COS(RADIANS($P71))^2))</f>
        <v>6370.8036488376556</v>
      </c>
      <c r="T71" s="35">
        <f t="shared" si="28"/>
        <v>6385.1963238154913</v>
      </c>
      <c r="Y71" s="40">
        <v>353.95068808000002</v>
      </c>
      <c r="Z71" s="43"/>
      <c r="AA71" s="43"/>
      <c r="AC71" s="43"/>
      <c r="AD71" s="43"/>
    </row>
    <row r="72" spans="1:30" ht="18" customHeight="1" x14ac:dyDescent="0.25">
      <c r="A72" s="20">
        <v>5.8472222222222224E-2</v>
      </c>
      <c r="B72" s="13">
        <v>35.953872699999998</v>
      </c>
      <c r="C72" s="13">
        <f t="shared" si="29"/>
        <v>6.0493036400000051</v>
      </c>
      <c r="D72" s="25">
        <v>13.557320000000001</v>
      </c>
      <c r="E72" s="31" t="str">
        <f t="shared" si="20"/>
        <v>Umbra</v>
      </c>
      <c r="F72" s="33">
        <f t="shared" si="30"/>
        <v>0</v>
      </c>
      <c r="G72" s="28">
        <f t="shared" si="21"/>
        <v>336.01503630478459</v>
      </c>
      <c r="H72" s="27">
        <f t="shared" si="22"/>
        <v>2.0428317798377975</v>
      </c>
      <c r="I72" s="41">
        <f t="shared" si="31"/>
        <v>1.6036720698130044E-2</v>
      </c>
      <c r="J72" s="34">
        <f t="shared" si="23"/>
        <v>233.50878146491451</v>
      </c>
      <c r="K72" s="23">
        <f t="shared" si="24"/>
        <v>0.65163890451583961</v>
      </c>
      <c r="L72" s="26">
        <f t="shared" si="25"/>
        <v>51.008292261145996</v>
      </c>
      <c r="N72" s="4"/>
      <c r="P72" s="4">
        <f>DEGREES(ATAN(Const!$B$2*TAN(RADIANS($B72))))</f>
        <v>35.771153862340938</v>
      </c>
      <c r="Q72" s="5">
        <f t="shared" si="26"/>
        <v>2.0947349268626922</v>
      </c>
      <c r="R72" s="5">
        <f t="shared" si="27"/>
        <v>23.984963695215402</v>
      </c>
      <c r="S72" s="5">
        <f>6378.135*SQRT((1-Const!$B$3)/(1-Const!$B$3*COS(RADIANS($P72))^2))</f>
        <v>6370.8036488022708</v>
      </c>
      <c r="T72" s="35">
        <f t="shared" si="28"/>
        <v>6384.3609000096812</v>
      </c>
      <c r="Y72" s="40">
        <v>353.95069635999999</v>
      </c>
      <c r="Z72" s="43"/>
      <c r="AA72" s="43"/>
      <c r="AC72" s="43"/>
      <c r="AD72" s="43"/>
    </row>
    <row r="73" spans="1:30" ht="18" customHeight="1" x14ac:dyDescent="0.25">
      <c r="A73" s="20">
        <v>5.8611111111111107E-2</v>
      </c>
      <c r="B73" s="13">
        <v>35.95387272</v>
      </c>
      <c r="C73" s="13">
        <f t="shared" si="29"/>
        <v>6.0492964300000267</v>
      </c>
      <c r="D73" s="25">
        <v>12.771145000000001</v>
      </c>
      <c r="E73" s="31" t="str">
        <f t="shared" si="20"/>
        <v>Umbra</v>
      </c>
      <c r="F73" s="33">
        <f t="shared" si="30"/>
        <v>0</v>
      </c>
      <c r="G73" s="28">
        <f t="shared" si="21"/>
        <v>336.01518206792377</v>
      </c>
      <c r="H73" s="27">
        <f t="shared" si="22"/>
        <v>1.8503911865986404</v>
      </c>
      <c r="I73" s="41">
        <f t="shared" si="31"/>
        <v>1.5190527261458132E-2</v>
      </c>
      <c r="J73" s="34">
        <f t="shared" si="23"/>
        <v>233.4531064785711</v>
      </c>
      <c r="K73" s="23">
        <f t="shared" si="24"/>
        <v>0.65132458532622795</v>
      </c>
      <c r="L73" s="26">
        <f t="shared" si="25"/>
        <v>50.845748108880187</v>
      </c>
      <c r="N73" s="4"/>
      <c r="P73" s="4">
        <f>DEGREES(ATAN(Const!$B$2*TAN(RADIANS($B73))))</f>
        <v>35.771153882298862</v>
      </c>
      <c r="Q73" s="5">
        <f t="shared" si="26"/>
        <v>2.0947325112911805</v>
      </c>
      <c r="R73" s="5">
        <f t="shared" si="27"/>
        <v>23.984817932076229</v>
      </c>
      <c r="S73" s="5">
        <f>6378.135*SQRT((1-Const!$B$3)/(1-Const!$B$3*COS(RADIANS($P73))^2))</f>
        <v>6370.803648795194</v>
      </c>
      <c r="T73" s="35">
        <f t="shared" si="28"/>
        <v>6383.5747289838355</v>
      </c>
      <c r="Y73" s="40">
        <v>353.95070356999997</v>
      </c>
      <c r="Z73" s="43"/>
      <c r="AA73" s="43"/>
      <c r="AC73" s="43"/>
      <c r="AD73" s="43"/>
    </row>
    <row r="74" spans="1:30" ht="18" customHeight="1" x14ac:dyDescent="0.25">
      <c r="A74" s="20">
        <v>5.8749999999999997E-2</v>
      </c>
      <c r="B74" s="13">
        <v>35.953872730000001</v>
      </c>
      <c r="C74" s="13">
        <f t="shared" si="29"/>
        <v>6.0492900099999929</v>
      </c>
      <c r="D74" s="25">
        <v>12.026792</v>
      </c>
      <c r="E74" s="31" t="str">
        <f t="shared" si="20"/>
        <v>Umbra</v>
      </c>
      <c r="F74" s="33">
        <f t="shared" si="30"/>
        <v>0</v>
      </c>
      <c r="G74" s="28">
        <f t="shared" si="21"/>
        <v>336.01531177138139</v>
      </c>
      <c r="H74" s="27">
        <f t="shared" si="22"/>
        <v>1.6681049055617228</v>
      </c>
      <c r="I74" s="41">
        <f t="shared" si="31"/>
        <v>1.4461151398254286E-2</v>
      </c>
      <c r="J74" s="34">
        <f t="shared" si="23"/>
        <v>233.40283591438444</v>
      </c>
      <c r="K74" s="23">
        <f t="shared" si="24"/>
        <v>0.6510371278534588</v>
      </c>
      <c r="L74" s="26">
        <f t="shared" si="25"/>
        <v>50.691572366409943</v>
      </c>
      <c r="N74" s="4"/>
      <c r="P74" s="4">
        <f>DEGREES(ATAN(Const!$B$2*TAN(RADIANS($B74))))</f>
        <v>35.771153892277823</v>
      </c>
      <c r="Q74" s="5">
        <f t="shared" si="26"/>
        <v>2.0947303533199424</v>
      </c>
      <c r="R74" s="5">
        <f t="shared" si="27"/>
        <v>23.984688228618598</v>
      </c>
      <c r="S74" s="5">
        <f>6378.135*SQRT((1-Const!$B$3)/(1-Const!$B$3*COS(RADIANS($P74))^2))</f>
        <v>6370.8036487916552</v>
      </c>
      <c r="T74" s="35">
        <f t="shared" si="28"/>
        <v>6382.8303797506424</v>
      </c>
      <c r="Y74" s="40">
        <v>353.95070999000001</v>
      </c>
      <c r="Z74" s="43"/>
      <c r="AA74" s="43"/>
      <c r="AC74" s="43"/>
      <c r="AD74" s="43"/>
    </row>
    <row r="75" spans="1:30" ht="18" customHeight="1" x14ac:dyDescent="0.25">
      <c r="A75" s="20">
        <v>5.8888888888888886E-2</v>
      </c>
      <c r="B75" s="13">
        <v>35.953872740000001</v>
      </c>
      <c r="C75" s="13">
        <f t="shared" si="29"/>
        <v>6.0492842200000041</v>
      </c>
      <c r="D75" s="25">
        <v>11.318471000000001</v>
      </c>
      <c r="E75" s="31" t="str">
        <f t="shared" si="20"/>
        <v>Umbra</v>
      </c>
      <c r="F75" s="33">
        <f t="shared" si="30"/>
        <v>0</v>
      </c>
      <c r="G75" s="28">
        <f t="shared" si="21"/>
        <v>336.01542875831501</v>
      </c>
      <c r="H75" s="27">
        <f t="shared" si="22"/>
        <v>1.4945711281854344</v>
      </c>
      <c r="I75" s="41">
        <f t="shared" si="31"/>
        <v>1.3824425790174701E-2</v>
      </c>
      <c r="J75" s="34">
        <f t="shared" si="23"/>
        <v>233.35720550553822</v>
      </c>
      <c r="K75" s="23">
        <f t="shared" si="24"/>
        <v>0.65077277386269017</v>
      </c>
      <c r="L75" s="26">
        <f t="shared" si="25"/>
        <v>50.544613914949345</v>
      </c>
      <c r="N75" s="4"/>
      <c r="P75" s="4">
        <f>DEGREES(ATAN(Const!$B$2*TAN(RADIANS($B75))))</f>
        <v>35.771153902256778</v>
      </c>
      <c r="Q75" s="5">
        <f t="shared" si="26"/>
        <v>2.0947284080120405</v>
      </c>
      <c r="R75" s="5">
        <f t="shared" si="27"/>
        <v>23.984571241684961</v>
      </c>
      <c r="S75" s="5">
        <f>6378.135*SQRT((1-Const!$B$3)/(1-Const!$B$3*COS(RADIANS($P75))^2))</f>
        <v>6370.8036487881172</v>
      </c>
      <c r="T75" s="35">
        <f t="shared" si="28"/>
        <v>6382.1220623357549</v>
      </c>
      <c r="Y75" s="40">
        <v>353.95071578</v>
      </c>
      <c r="Z75" s="43"/>
      <c r="AA75" s="43"/>
      <c r="AC75" s="43"/>
      <c r="AD75" s="43"/>
    </row>
    <row r="76" spans="1:30" ht="18" customHeight="1" x14ac:dyDescent="0.25">
      <c r="A76" s="20">
        <v>5.9027777777777783E-2</v>
      </c>
      <c r="B76" s="13">
        <v>35.953872750000002</v>
      </c>
      <c r="C76" s="13">
        <f t="shared" si="29"/>
        <v>6.0492789499999731</v>
      </c>
      <c r="D76" s="25">
        <v>10.641591</v>
      </c>
      <c r="E76" s="31" t="str">
        <f t="shared" si="20"/>
        <v>Umbra</v>
      </c>
      <c r="F76" s="33">
        <f t="shared" si="30"/>
        <v>0</v>
      </c>
      <c r="G76" s="28">
        <f t="shared" si="21"/>
        <v>336.01553524903284</v>
      </c>
      <c r="H76" s="27">
        <f t="shared" si="22"/>
        <v>1.3286780528626227</v>
      </c>
      <c r="I76" s="41">
        <v>0.01</v>
      </c>
      <c r="J76" s="34">
        <f t="shared" si="23"/>
        <v>233.31561147951552</v>
      </c>
      <c r="K76" s="23">
        <f t="shared" si="24"/>
        <v>0.65052854889501854</v>
      </c>
      <c r="L76" s="26">
        <f t="shared" si="25"/>
        <v>50.403959190042265</v>
      </c>
      <c r="N76" s="4"/>
      <c r="P76" s="4">
        <f>DEGREES(ATAN(Const!$B$2*TAN(RADIANS($B76))))</f>
        <v>35.771153912235746</v>
      </c>
      <c r="Q76" s="5">
        <f t="shared" si="26"/>
        <v>2.0947266382352239</v>
      </c>
      <c r="R76" s="5">
        <f t="shared" si="27"/>
        <v>23.984464750967192</v>
      </c>
      <c r="S76" s="5">
        <f>6378.135*SQRT((1-Const!$B$3)/(1-Const!$B$3*COS(RADIANS($P76))^2))</f>
        <v>6370.8036487845784</v>
      </c>
      <c r="T76" s="35">
        <f t="shared" si="28"/>
        <v>6381.4451857623171</v>
      </c>
      <c r="Y76" s="40">
        <v>353.95072105000003</v>
      </c>
      <c r="Z76" s="43"/>
      <c r="AA76" s="43"/>
      <c r="AC76" s="43"/>
      <c r="AD76" s="43"/>
    </row>
  </sheetData>
  <mergeCells count="5">
    <mergeCell ref="B3:D3"/>
    <mergeCell ref="M2:O2"/>
    <mergeCell ref="G3:L3"/>
    <mergeCell ref="A1:L1"/>
    <mergeCell ref="A2:L2"/>
  </mergeCells>
  <phoneticPr fontId="0" type="noConversion"/>
  <conditionalFormatting sqref="A6:L76">
    <cfRule type="expression" dxfId="0" priority="1">
      <formula>$H6&gt;=3</formula>
    </cfRule>
  </conditionalFormatting>
  <printOptions horizontalCentered="1" verticalCentered="1"/>
  <pageMargins left="0.35433070866141736" right="0.35433070866141736" top="0.39370078740157483" bottom="0.39370078740157483" header="0.51181102362204722" footer="0.51181102362204722"/>
  <pageSetup orientation="landscape" horizontalDpi="4294967294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C5"/>
  <sheetViews>
    <sheetView workbookViewId="0">
      <selection activeCell="B2" sqref="B2"/>
    </sheetView>
  </sheetViews>
  <sheetFormatPr defaultRowHeight="15.6" x14ac:dyDescent="0.3"/>
  <cols>
    <col min="1" max="1" width="7.77734375" style="38" bestFit="1" customWidth="1"/>
    <col min="2" max="2" width="11.5546875" style="38" bestFit="1" customWidth="1"/>
    <col min="3" max="3" width="9.5546875" style="38" customWidth="1"/>
    <col min="4" max="16384" width="8.88671875" style="38"/>
  </cols>
  <sheetData>
    <row r="1" spans="1:3" x14ac:dyDescent="0.3">
      <c r="A1" s="36" t="s">
        <v>32</v>
      </c>
      <c r="B1" s="37">
        <v>3.3528099999999999E-3</v>
      </c>
      <c r="C1" s="38" t="s">
        <v>36</v>
      </c>
    </row>
    <row r="2" spans="1:3" x14ac:dyDescent="0.3">
      <c r="A2" s="36" t="s">
        <v>33</v>
      </c>
      <c r="B2" s="37">
        <f>(1-B$1)^2</f>
        <v>0.99330562133489608</v>
      </c>
    </row>
    <row r="3" spans="1:3" x14ac:dyDescent="0.3">
      <c r="A3" s="36" t="s">
        <v>34</v>
      </c>
      <c r="B3" s="37">
        <f>2*B$1-B$1*B$1</f>
        <v>6.6943786651038999E-3</v>
      </c>
    </row>
    <row r="5" spans="1:3" x14ac:dyDescent="0.3">
      <c r="A5" s="94" t="s">
        <v>35</v>
      </c>
      <c r="B5" s="94"/>
      <c r="C5" s="94"/>
    </row>
  </sheetData>
  <mergeCells count="1">
    <mergeCell ref="A5:C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Y115"/>
  <sheetViews>
    <sheetView workbookViewId="0">
      <pane xSplit="6" ySplit="4" topLeftCell="G5" activePane="bottomRight" state="frozen"/>
      <selection pane="topRight" activeCell="G1" sqref="G1"/>
      <selection pane="bottomLeft" activeCell="A5" sqref="A5"/>
      <selection pane="bottomRight"/>
    </sheetView>
  </sheetViews>
  <sheetFormatPr defaultRowHeight="13.8" x14ac:dyDescent="0.25"/>
  <cols>
    <col min="1" max="1" width="12.33203125" style="1" bestFit="1" customWidth="1"/>
    <col min="2" max="2" width="8" style="1" customWidth="1"/>
    <col min="3" max="3" width="2.109375" style="1" customWidth="1"/>
    <col min="4" max="6" width="9.5546875" style="1" customWidth="1"/>
    <col min="7" max="7" width="2.109375" style="1" customWidth="1"/>
    <col min="8" max="8" width="6" style="1" bestFit="1" customWidth="1"/>
    <col min="9" max="9" width="4.88671875" style="1" bestFit="1" customWidth="1"/>
    <col min="10" max="10" width="7.44140625" style="1" bestFit="1" customWidth="1"/>
    <col min="11" max="11" width="7.21875" style="1" bestFit="1" customWidth="1"/>
    <col min="12" max="12" width="2" style="1" customWidth="1"/>
    <col min="13" max="13" width="6" style="1" bestFit="1" customWidth="1"/>
    <col min="14" max="14" width="4.88671875" style="1" bestFit="1" customWidth="1"/>
    <col min="15" max="15" width="7.88671875" style="1" bestFit="1" customWidth="1"/>
    <col min="16" max="16" width="7.21875" style="1" customWidth="1"/>
    <col min="17" max="17" width="2" style="1" customWidth="1"/>
    <col min="18" max="18" width="6" style="1" bestFit="1" customWidth="1"/>
    <col min="19" max="19" width="4.88671875" style="1" bestFit="1" customWidth="1"/>
    <col min="20" max="20" width="7.88671875" style="1" bestFit="1" customWidth="1"/>
    <col min="21" max="21" width="7.21875" style="1" customWidth="1"/>
    <col min="22" max="22" width="2.21875" style="1" customWidth="1"/>
    <col min="23" max="23" width="6" style="1" bestFit="1" customWidth="1"/>
    <col min="24" max="24" width="4.88671875" style="1" bestFit="1" customWidth="1"/>
    <col min="25" max="25" width="7.88671875" style="1" bestFit="1" customWidth="1"/>
    <col min="26" max="26" width="7.21875" style="1" bestFit="1" customWidth="1"/>
    <col min="27" max="27" width="2.21875" style="1" customWidth="1"/>
    <col min="28" max="28" width="6" style="1" bestFit="1" customWidth="1"/>
    <col min="29" max="29" width="4.88671875" style="1" bestFit="1" customWidth="1"/>
    <col min="30" max="30" width="7.88671875" style="1" bestFit="1" customWidth="1"/>
    <col min="31" max="31" width="7.21875" style="1" bestFit="1" customWidth="1"/>
    <col min="32" max="32" width="2.21875" style="1" customWidth="1"/>
    <col min="33" max="33" width="6" style="1" bestFit="1" customWidth="1"/>
    <col min="34" max="34" width="4.88671875" style="1" bestFit="1" customWidth="1"/>
    <col min="35" max="35" width="7.88671875" style="1" bestFit="1" customWidth="1"/>
    <col min="36" max="36" width="7.21875" style="1" bestFit="1" customWidth="1"/>
    <col min="37" max="37" width="2.21875" style="1" customWidth="1"/>
    <col min="38" max="38" width="6" style="1" bestFit="1" customWidth="1"/>
    <col min="39" max="39" width="4.88671875" style="1" bestFit="1" customWidth="1"/>
    <col min="40" max="40" width="7.88671875" style="1" bestFit="1" customWidth="1"/>
    <col min="41" max="41" width="7.21875" style="1" bestFit="1" customWidth="1"/>
    <col min="42" max="42" width="2.21875" style="1" customWidth="1"/>
    <col min="43" max="43" width="6" style="1" bestFit="1" customWidth="1"/>
    <col min="44" max="44" width="4.88671875" style="1" bestFit="1" customWidth="1"/>
    <col min="45" max="45" width="7.88671875" style="1" bestFit="1" customWidth="1"/>
    <col min="46" max="46" width="7.21875" style="1" bestFit="1" customWidth="1"/>
    <col min="47" max="47" width="2.21875" style="1" customWidth="1"/>
    <col min="48" max="48" width="6" style="1" bestFit="1" customWidth="1"/>
    <col min="49" max="49" width="4.88671875" style="1" bestFit="1" customWidth="1"/>
    <col min="50" max="50" width="7.88671875" style="1" bestFit="1" customWidth="1"/>
    <col min="51" max="51" width="7.21875" style="1" bestFit="1" customWidth="1"/>
    <col min="52" max="16384" width="8.88671875" style="1"/>
  </cols>
  <sheetData>
    <row r="1" spans="1:51" x14ac:dyDescent="0.25">
      <c r="D1" s="96" t="s">
        <v>47</v>
      </c>
      <c r="E1" s="97"/>
      <c r="F1" s="98"/>
      <c r="H1" s="96" t="s">
        <v>48</v>
      </c>
      <c r="I1" s="97"/>
      <c r="J1" s="97"/>
      <c r="K1" s="98"/>
      <c r="L1" s="49"/>
      <c r="M1" s="96" t="s">
        <v>53</v>
      </c>
      <c r="N1" s="97"/>
      <c r="O1" s="97"/>
      <c r="P1" s="98"/>
      <c r="Q1" s="49"/>
      <c r="R1" s="96" t="s">
        <v>73</v>
      </c>
      <c r="S1" s="97"/>
      <c r="T1" s="97"/>
      <c r="U1" s="98"/>
      <c r="W1" s="96" t="s">
        <v>54</v>
      </c>
      <c r="X1" s="97"/>
      <c r="Y1" s="97"/>
      <c r="Z1" s="98"/>
      <c r="AB1" s="96" t="s">
        <v>55</v>
      </c>
      <c r="AC1" s="97"/>
      <c r="AD1" s="97"/>
      <c r="AE1" s="98"/>
      <c r="AG1" s="96" t="s">
        <v>52</v>
      </c>
      <c r="AH1" s="97"/>
      <c r="AI1" s="97"/>
      <c r="AJ1" s="98"/>
      <c r="AL1" s="96" t="s">
        <v>51</v>
      </c>
      <c r="AM1" s="97"/>
      <c r="AN1" s="97"/>
      <c r="AO1" s="98"/>
      <c r="AQ1" s="96" t="s">
        <v>50</v>
      </c>
      <c r="AR1" s="97"/>
      <c r="AS1" s="97"/>
      <c r="AT1" s="98"/>
      <c r="AV1" s="96" t="s">
        <v>49</v>
      </c>
      <c r="AW1" s="97"/>
      <c r="AX1" s="97"/>
      <c r="AY1" s="98"/>
    </row>
    <row r="2" spans="1:51" x14ac:dyDescent="0.25">
      <c r="D2" s="99" t="s">
        <v>46</v>
      </c>
      <c r="E2" s="100"/>
      <c r="F2" s="101"/>
      <c r="H2" s="96" t="s">
        <v>56</v>
      </c>
      <c r="I2" s="97"/>
      <c r="J2" s="97"/>
      <c r="K2" s="98"/>
      <c r="L2" s="50"/>
      <c r="M2" s="96" t="s">
        <v>57</v>
      </c>
      <c r="N2" s="97"/>
      <c r="O2" s="97"/>
      <c r="P2" s="98"/>
      <c r="Q2" s="75"/>
      <c r="R2" s="96" t="s">
        <v>74</v>
      </c>
      <c r="S2" s="97"/>
      <c r="T2" s="97"/>
      <c r="U2" s="98"/>
      <c r="V2" s="51"/>
      <c r="W2" s="96" t="s">
        <v>58</v>
      </c>
      <c r="X2" s="97"/>
      <c r="Y2" s="97"/>
      <c r="Z2" s="98"/>
      <c r="AB2" s="96" t="s">
        <v>59</v>
      </c>
      <c r="AC2" s="97"/>
      <c r="AD2" s="97"/>
      <c r="AE2" s="98"/>
      <c r="AG2" s="96" t="s">
        <v>60</v>
      </c>
      <c r="AH2" s="97"/>
      <c r="AI2" s="97"/>
      <c r="AJ2" s="98"/>
      <c r="AL2" s="96" t="s">
        <v>61</v>
      </c>
      <c r="AM2" s="97"/>
      <c r="AN2" s="97"/>
      <c r="AO2" s="98"/>
      <c r="AQ2" s="96" t="s">
        <v>62</v>
      </c>
      <c r="AR2" s="97"/>
      <c r="AS2" s="97"/>
      <c r="AT2" s="98"/>
      <c r="AV2" s="96" t="s">
        <v>63</v>
      </c>
      <c r="AW2" s="97"/>
      <c r="AX2" s="97"/>
      <c r="AY2" s="98"/>
    </row>
    <row r="3" spans="1:51" x14ac:dyDescent="0.25">
      <c r="A3" s="95" t="s">
        <v>43</v>
      </c>
      <c r="B3" s="95"/>
      <c r="C3" s="51"/>
      <c r="D3" s="52" t="s">
        <v>37</v>
      </c>
      <c r="E3" s="50" t="s">
        <v>38</v>
      </c>
      <c r="F3" s="53" t="s">
        <v>39</v>
      </c>
      <c r="G3" s="51"/>
      <c r="H3" s="52" t="s">
        <v>29</v>
      </c>
      <c r="I3" s="50" t="s">
        <v>30</v>
      </c>
      <c r="J3" s="50" t="s">
        <v>44</v>
      </c>
      <c r="K3" s="53" t="s">
        <v>28</v>
      </c>
      <c r="L3" s="50"/>
      <c r="M3" s="52" t="s">
        <v>29</v>
      </c>
      <c r="N3" s="50" t="s">
        <v>30</v>
      </c>
      <c r="O3" s="50" t="s">
        <v>44</v>
      </c>
      <c r="P3" s="53" t="s">
        <v>28</v>
      </c>
      <c r="Q3" s="75"/>
      <c r="R3" s="74" t="s">
        <v>29</v>
      </c>
      <c r="S3" s="75" t="s">
        <v>30</v>
      </c>
      <c r="T3" s="75" t="s">
        <v>44</v>
      </c>
      <c r="U3" s="76" t="s">
        <v>28</v>
      </c>
      <c r="V3" s="51"/>
      <c r="W3" s="52" t="s">
        <v>29</v>
      </c>
      <c r="X3" s="50" t="s">
        <v>30</v>
      </c>
      <c r="Y3" s="50" t="s">
        <v>44</v>
      </c>
      <c r="Z3" s="53" t="s">
        <v>28</v>
      </c>
      <c r="AB3" s="52" t="s">
        <v>29</v>
      </c>
      <c r="AC3" s="50" t="s">
        <v>30</v>
      </c>
      <c r="AD3" s="50" t="s">
        <v>44</v>
      </c>
      <c r="AE3" s="53" t="s">
        <v>28</v>
      </c>
      <c r="AG3" s="52" t="s">
        <v>29</v>
      </c>
      <c r="AH3" s="50" t="s">
        <v>30</v>
      </c>
      <c r="AI3" s="50" t="s">
        <v>44</v>
      </c>
      <c r="AJ3" s="53" t="s">
        <v>28</v>
      </c>
      <c r="AL3" s="52" t="s">
        <v>29</v>
      </c>
      <c r="AM3" s="50" t="s">
        <v>30</v>
      </c>
      <c r="AN3" s="50" t="s">
        <v>44</v>
      </c>
      <c r="AO3" s="53" t="s">
        <v>28</v>
      </c>
      <c r="AQ3" s="52" t="s">
        <v>29</v>
      </c>
      <c r="AR3" s="50" t="s">
        <v>30</v>
      </c>
      <c r="AS3" s="50" t="s">
        <v>44</v>
      </c>
      <c r="AT3" s="53" t="s">
        <v>28</v>
      </c>
      <c r="AV3" s="52" t="s">
        <v>29</v>
      </c>
      <c r="AW3" s="50" t="s">
        <v>30</v>
      </c>
      <c r="AX3" s="50" t="s">
        <v>44</v>
      </c>
      <c r="AY3" s="53" t="s">
        <v>28</v>
      </c>
    </row>
    <row r="4" spans="1:51" x14ac:dyDescent="0.25">
      <c r="A4" s="51" t="s">
        <v>45</v>
      </c>
      <c r="B4" s="51" t="s">
        <v>4</v>
      </c>
      <c r="C4" s="54"/>
      <c r="D4" s="52" t="s">
        <v>0</v>
      </c>
      <c r="E4" s="50" t="s">
        <v>1</v>
      </c>
      <c r="F4" s="53" t="s">
        <v>2</v>
      </c>
      <c r="G4" s="51"/>
      <c r="H4" s="52" t="s">
        <v>3</v>
      </c>
      <c r="I4" s="50" t="s">
        <v>3</v>
      </c>
      <c r="J4" s="50" t="s">
        <v>42</v>
      </c>
      <c r="K4" s="53" t="s">
        <v>2</v>
      </c>
      <c r="L4" s="50"/>
      <c r="M4" s="52" t="s">
        <v>3</v>
      </c>
      <c r="N4" s="50" t="s">
        <v>3</v>
      </c>
      <c r="O4" s="50" t="s">
        <v>42</v>
      </c>
      <c r="P4" s="53" t="s">
        <v>2</v>
      </c>
      <c r="Q4" s="75"/>
      <c r="R4" s="74" t="s">
        <v>3</v>
      </c>
      <c r="S4" s="75" t="s">
        <v>3</v>
      </c>
      <c r="T4" s="75" t="s">
        <v>42</v>
      </c>
      <c r="U4" s="76" t="s">
        <v>2</v>
      </c>
      <c r="V4" s="51"/>
      <c r="W4" s="52" t="s">
        <v>3</v>
      </c>
      <c r="X4" s="50" t="s">
        <v>3</v>
      </c>
      <c r="Y4" s="50" t="s">
        <v>42</v>
      </c>
      <c r="Z4" s="53" t="s">
        <v>2</v>
      </c>
      <c r="AB4" s="52" t="s">
        <v>3</v>
      </c>
      <c r="AC4" s="50" t="s">
        <v>3</v>
      </c>
      <c r="AD4" s="50" t="s">
        <v>42</v>
      </c>
      <c r="AE4" s="53" t="s">
        <v>2</v>
      </c>
      <c r="AG4" s="52" t="s">
        <v>3</v>
      </c>
      <c r="AH4" s="50" t="s">
        <v>3</v>
      </c>
      <c r="AI4" s="50" t="s">
        <v>42</v>
      </c>
      <c r="AJ4" s="53" t="s">
        <v>2</v>
      </c>
      <c r="AL4" s="52" t="s">
        <v>3</v>
      </c>
      <c r="AM4" s="50" t="s">
        <v>3</v>
      </c>
      <c r="AN4" s="50" t="s">
        <v>42</v>
      </c>
      <c r="AO4" s="53" t="s">
        <v>2</v>
      </c>
      <c r="AQ4" s="52" t="s">
        <v>3</v>
      </c>
      <c r="AR4" s="50" t="s">
        <v>3</v>
      </c>
      <c r="AS4" s="50" t="s">
        <v>42</v>
      </c>
      <c r="AT4" s="53" t="s">
        <v>2</v>
      </c>
      <c r="AV4" s="52" t="s">
        <v>3</v>
      </c>
      <c r="AW4" s="50" t="s">
        <v>3</v>
      </c>
      <c r="AX4" s="50" t="s">
        <v>42</v>
      </c>
      <c r="AY4" s="53" t="s">
        <v>2</v>
      </c>
    </row>
    <row r="5" spans="1:51" x14ac:dyDescent="0.25">
      <c r="A5" s="55">
        <v>28022</v>
      </c>
      <c r="B5" s="56">
        <v>5.2083333333333336E-2</v>
      </c>
      <c r="C5" s="57"/>
      <c r="D5" s="58">
        <v>16.447177660000001</v>
      </c>
      <c r="E5" s="102">
        <v>17.71999255999998</v>
      </c>
      <c r="F5" s="103">
        <v>97.965974000000003</v>
      </c>
      <c r="H5" s="61">
        <v>209.94964828579157</v>
      </c>
      <c r="I5" s="72">
        <v>-4.6165079286068602</v>
      </c>
      <c r="J5" s="59">
        <v>4.6675769134846563E-2</v>
      </c>
      <c r="K5" s="63">
        <v>1765.6289072655125</v>
      </c>
      <c r="L5" s="64"/>
      <c r="M5" s="65">
        <v>207.62297361747525</v>
      </c>
      <c r="N5" s="72">
        <v>-5.2206594106532371</v>
      </c>
      <c r="O5" s="59">
        <v>4.5099919256528453E-2</v>
      </c>
      <c r="P5" s="63">
        <v>1863.3446518900955</v>
      </c>
      <c r="Q5" s="64"/>
      <c r="R5" s="65">
        <v>212.57483154870101</v>
      </c>
      <c r="S5" s="72">
        <v>-5.8152525299445674</v>
      </c>
      <c r="T5" s="59">
        <v>4.5504740520683908E-2</v>
      </c>
      <c r="U5" s="63">
        <v>1958.3061648624034</v>
      </c>
      <c r="V5" s="67"/>
      <c r="W5" s="65">
        <v>213.49417441992799</v>
      </c>
      <c r="X5" s="72">
        <v>-6.2335431796281053</v>
      </c>
      <c r="Y5" s="59">
        <v>4.5378551076412837E-2</v>
      </c>
      <c r="Z5" s="63">
        <v>2028.8306925282686</v>
      </c>
      <c r="AB5" s="65">
        <v>210.66219345714887</v>
      </c>
      <c r="AC5" s="72">
        <v>-6.9859798123038699</v>
      </c>
      <c r="AD5" s="59">
        <v>4.1914942772221804E-2</v>
      </c>
      <c r="AE5" s="63">
        <v>2160.8262608343089</v>
      </c>
      <c r="AG5" s="65">
        <v>211.93149804380062</v>
      </c>
      <c r="AH5" s="72">
        <v>-7.4274753403901377</v>
      </c>
      <c r="AI5" s="59">
        <v>4.1662896845504296E-2</v>
      </c>
      <c r="AJ5" s="63">
        <v>2237.9790221120975</v>
      </c>
      <c r="AL5" s="65">
        <v>212.18897721955474</v>
      </c>
      <c r="AM5" s="72">
        <v>-7.6277787953715794</v>
      </c>
      <c r="AN5" s="59">
        <v>4.1458617400581328E-2</v>
      </c>
      <c r="AO5" s="63">
        <v>2273.4017690167429</v>
      </c>
      <c r="AQ5" s="65">
        <v>215.22015216988785</v>
      </c>
      <c r="AR5" s="72">
        <v>-7.7475633426389541</v>
      </c>
      <c r="AS5" s="59">
        <v>4.3561372230157436E-2</v>
      </c>
      <c r="AT5" s="63">
        <v>2291.9345985173927</v>
      </c>
      <c r="AV5" s="65">
        <v>216.27536645642419</v>
      </c>
      <c r="AW5" s="72">
        <v>-7.9838785738329054</v>
      </c>
      <c r="AX5" s="59">
        <v>4.4184775044402748E-2</v>
      </c>
      <c r="AY5" s="63">
        <v>2334.7003048118345</v>
      </c>
    </row>
    <row r="6" spans="1:51" x14ac:dyDescent="0.25">
      <c r="A6" s="55">
        <v>28022</v>
      </c>
      <c r="B6" s="56">
        <v>5.2222222222222225E-2</v>
      </c>
      <c r="C6" s="57"/>
      <c r="D6" s="58">
        <v>17.176349890000001</v>
      </c>
      <c r="E6" s="102">
        <v>17.360261630000025</v>
      </c>
      <c r="F6" s="103">
        <v>97.431611000000004</v>
      </c>
      <c r="H6" s="61">
        <v>210.02239946838881</v>
      </c>
      <c r="I6" s="72">
        <v>-4.0611162202334485</v>
      </c>
      <c r="J6" s="59">
        <v>4.8050221303543313E-2</v>
      </c>
      <c r="K6" s="63">
        <v>1676.4890149252255</v>
      </c>
      <c r="L6" s="64"/>
      <c r="M6" s="65">
        <v>207.57215120194246</v>
      </c>
      <c r="N6" s="72">
        <v>-4.6818340836700179</v>
      </c>
      <c r="O6" s="59">
        <v>4.6243083587049774E-2</v>
      </c>
      <c r="P6" s="63">
        <v>1774.2726243978202</v>
      </c>
      <c r="Q6" s="64"/>
      <c r="R6" s="65">
        <v>212.73213218579664</v>
      </c>
      <c r="S6" s="72">
        <v>-5.2921210389548845</v>
      </c>
      <c r="T6" s="59">
        <v>4.6703256087951263E-2</v>
      </c>
      <c r="U6" s="63">
        <v>1869.4451791349825</v>
      </c>
      <c r="V6" s="67"/>
      <c r="W6" s="65">
        <v>213.67562410670845</v>
      </c>
      <c r="X6" s="72">
        <v>-5.7197729539103692</v>
      </c>
      <c r="Y6" s="59">
        <v>4.6558817369310924E-2</v>
      </c>
      <c r="Z6" s="63">
        <v>1940.0993013964937</v>
      </c>
      <c r="AB6" s="65">
        <v>210.70522686069597</v>
      </c>
      <c r="AC6" s="72">
        <v>-6.4848193574091253</v>
      </c>
      <c r="AD6" s="59">
        <v>4.2571563241744208E-2</v>
      </c>
      <c r="AE6" s="63">
        <v>2072.0357374702135</v>
      </c>
      <c r="AG6" s="65">
        <v>212.01157599095217</v>
      </c>
      <c r="AH6" s="72">
        <v>-6.933873759967125</v>
      </c>
      <c r="AI6" s="59">
        <v>4.2290157733572781E-2</v>
      </c>
      <c r="AJ6" s="63">
        <v>2149.3079728053208</v>
      </c>
      <c r="AL6" s="65">
        <v>212.27304029725357</v>
      </c>
      <c r="AM6" s="72">
        <v>-7.1373098779438111</v>
      </c>
      <c r="AN6" s="59">
        <v>4.2060502109069378E-2</v>
      </c>
      <c r="AO6" s="63">
        <v>2184.7771792696899</v>
      </c>
      <c r="AQ6" s="65">
        <v>215.41212523452145</v>
      </c>
      <c r="AR6" s="72">
        <v>-7.2607075594415358</v>
      </c>
      <c r="AS6" s="59">
        <v>4.4465343374170727E-2</v>
      </c>
      <c r="AT6" s="63">
        <v>2203.5693744465871</v>
      </c>
      <c r="AV6" s="65">
        <v>216.49627600702286</v>
      </c>
      <c r="AW6" s="72">
        <v>-7.5009548043753203</v>
      </c>
      <c r="AX6" s="59">
        <v>4.5170709862315958E-2</v>
      </c>
      <c r="AY6" s="63">
        <v>2246.4980285873667</v>
      </c>
    </row>
    <row r="7" spans="1:51" x14ac:dyDescent="0.25">
      <c r="A7" s="55">
        <v>28022</v>
      </c>
      <c r="B7" s="56">
        <v>5.2361111111111108E-2</v>
      </c>
      <c r="C7" s="57"/>
      <c r="D7" s="58">
        <v>17.90419541</v>
      </c>
      <c r="E7" s="102">
        <v>16.997530709999978</v>
      </c>
      <c r="F7" s="103">
        <v>96.872119999999995</v>
      </c>
      <c r="H7" s="61">
        <v>210.10138389374026</v>
      </c>
      <c r="I7" s="72">
        <v>-3.4899251971241458</v>
      </c>
      <c r="J7" s="59">
        <v>4.9665595399358629E-2</v>
      </c>
      <c r="K7" s="63">
        <v>1587.3380339523012</v>
      </c>
      <c r="L7" s="64"/>
      <c r="M7" s="65">
        <v>207.51442830085475</v>
      </c>
      <c r="N7" s="72">
        <v>-4.1299095993183332</v>
      </c>
      <c r="O7" s="59">
        <v>4.7577904818007978E-2</v>
      </c>
      <c r="P7" s="63">
        <v>1685.1830928757206</v>
      </c>
      <c r="Q7" s="64"/>
      <c r="R7" s="65">
        <v>212.90313103315077</v>
      </c>
      <c r="S7" s="72">
        <v>-4.7581960309334796</v>
      </c>
      <c r="T7" s="59">
        <v>4.8100731536414067E-2</v>
      </c>
      <c r="U7" s="63">
        <v>1780.5692601648611</v>
      </c>
      <c r="V7" s="67"/>
      <c r="W7" s="65">
        <v>213.87243934741673</v>
      </c>
      <c r="X7" s="72">
        <v>-5.1965457704557272</v>
      </c>
      <c r="Y7" s="59">
        <v>4.7932307615770331E-2</v>
      </c>
      <c r="Z7" s="63">
        <v>1851.3531716091227</v>
      </c>
      <c r="AB7" s="65">
        <v>210.75056856105451</v>
      </c>
      <c r="AC7" s="72">
        <v>-5.9759529410885266</v>
      </c>
      <c r="AD7" s="59">
        <v>4.3315589113820774E-2</v>
      </c>
      <c r="AE7" s="63">
        <v>1983.20595573586</v>
      </c>
      <c r="AG7" s="65">
        <v>212.09693249066689</v>
      </c>
      <c r="AH7" s="72">
        <v>-6.4335230019356748</v>
      </c>
      <c r="AI7" s="59">
        <v>4.2999713977673881E-2</v>
      </c>
      <c r="AJ7" s="63">
        <v>2060.5951577604619</v>
      </c>
      <c r="AL7" s="65">
        <v>212.36260476168391</v>
      </c>
      <c r="AM7" s="72">
        <v>-6.6404778883542024</v>
      </c>
      <c r="AN7" s="59">
        <v>4.2740194911065101E-2</v>
      </c>
      <c r="AO7" s="63">
        <v>2096.1090665063257</v>
      </c>
      <c r="AQ7" s="65">
        <v>215.61819784756898</v>
      </c>
      <c r="AR7" s="72">
        <v>-6.7678793568862305</v>
      </c>
      <c r="AS7" s="59">
        <v>4.5502491190303695E-2</v>
      </c>
      <c r="AT7" s="63">
        <v>2115.1772085829189</v>
      </c>
      <c r="AV7" s="65">
        <v>216.73322324285525</v>
      </c>
      <c r="AW7" s="72">
        <v>-7.0125197842997498</v>
      </c>
      <c r="AX7" s="59">
        <v>4.6302523120885147E-2</v>
      </c>
      <c r="AY7" s="63">
        <v>2158.2741294132652</v>
      </c>
    </row>
    <row r="8" spans="1:51" x14ac:dyDescent="0.25">
      <c r="A8" s="55">
        <v>28022</v>
      </c>
      <c r="B8" s="56">
        <v>5.2499999999999998E-2</v>
      </c>
      <c r="C8" s="57"/>
      <c r="D8" s="58">
        <v>18.630620220000001</v>
      </c>
      <c r="E8" s="102">
        <v>16.631662070000004</v>
      </c>
      <c r="F8" s="103">
        <v>96.285443999999998</v>
      </c>
      <c r="H8" s="61">
        <v>210.18764237125515</v>
      </c>
      <c r="I8" s="72">
        <v>-2.9001936213808239</v>
      </c>
      <c r="J8" s="59">
        <v>5.1582137930165438E-2</v>
      </c>
      <c r="K8" s="63">
        <v>1498.1890512479129</v>
      </c>
      <c r="L8" s="64"/>
      <c r="M8" s="65">
        <v>207.44858615415507</v>
      </c>
      <c r="N8" s="72">
        <v>-3.5627667892929327</v>
      </c>
      <c r="O8" s="59">
        <v>4.9150073524682557E-2</v>
      </c>
      <c r="P8" s="63">
        <v>1596.0888650200177</v>
      </c>
      <c r="Q8" s="64"/>
      <c r="R8" s="65">
        <v>213.08991820512816</v>
      </c>
      <c r="S8" s="72">
        <v>-4.2118498556596418</v>
      </c>
      <c r="T8" s="59">
        <v>4.974317292998303E-2</v>
      </c>
      <c r="U8" s="63">
        <v>1691.692084792571</v>
      </c>
      <c r="V8" s="67"/>
      <c r="W8" s="65">
        <v>214.08687268303277</v>
      </c>
      <c r="X8" s="72">
        <v>-4.6625054229342551</v>
      </c>
      <c r="Y8" s="59">
        <v>4.954252696810249E-2</v>
      </c>
      <c r="Z8" s="63">
        <v>1762.6063937302274</v>
      </c>
      <c r="AB8" s="65">
        <v>210.79848777775271</v>
      </c>
      <c r="AC8" s="72">
        <v>-5.4583573949847635</v>
      </c>
      <c r="AD8" s="59">
        <v>4.4163547905077018E-2</v>
      </c>
      <c r="AE8" s="63">
        <v>1894.348429559305</v>
      </c>
      <c r="AG8" s="65">
        <v>212.18822546366388</v>
      </c>
      <c r="AH8" s="72">
        <v>-5.925571547164636</v>
      </c>
      <c r="AI8" s="59">
        <v>4.3806870586972135E-2</v>
      </c>
      <c r="AJ8" s="63">
        <v>1971.8522132889741</v>
      </c>
      <c r="AL8" s="65">
        <v>212.45834598502427</v>
      </c>
      <c r="AM8" s="72">
        <v>-6.1364982658315474</v>
      </c>
      <c r="AN8" s="59">
        <v>4.3511947030792648E-2</v>
      </c>
      <c r="AO8" s="63">
        <v>2007.4090514372654</v>
      </c>
      <c r="AQ8" s="65">
        <v>215.84015450128473</v>
      </c>
      <c r="AR8" s="72">
        <v>-6.2683605424158548</v>
      </c>
      <c r="AS8" s="59">
        <v>4.669938627233082E-2</v>
      </c>
      <c r="AT8" s="63">
        <v>2026.7718507027564</v>
      </c>
      <c r="AV8" s="65">
        <v>216.98819668663526</v>
      </c>
      <c r="AW8" s="72">
        <v>-6.5179329485751856</v>
      </c>
      <c r="AX8" s="59">
        <v>4.7608889329985651E-2</v>
      </c>
      <c r="AY8" s="63">
        <v>2070.0431889827264</v>
      </c>
    </row>
    <row r="9" spans="1:51" x14ac:dyDescent="0.25">
      <c r="A9" s="55">
        <v>28022</v>
      </c>
      <c r="B9" s="56">
        <v>5.2638888888888895E-2</v>
      </c>
      <c r="C9" s="57"/>
      <c r="D9" s="58">
        <v>19.355521589999999</v>
      </c>
      <c r="E9" s="102">
        <v>16.262519440000005</v>
      </c>
      <c r="F9" s="103">
        <v>95.669329000000005</v>
      </c>
      <c r="H9" s="61">
        <v>210.28247794248242</v>
      </c>
      <c r="I9" s="72">
        <v>-2.288500913732642</v>
      </c>
      <c r="J9" s="59">
        <v>5.3880151756080567E-2</v>
      </c>
      <c r="K9" s="63">
        <v>1409.0567124698632</v>
      </c>
      <c r="L9" s="64"/>
      <c r="M9" s="65">
        <v>207.37312013052232</v>
      </c>
      <c r="N9" s="72">
        <v>-2.9777979497048812</v>
      </c>
      <c r="O9" s="59">
        <v>5.1019651718280233E-2</v>
      </c>
      <c r="P9" s="63">
        <v>1507.0042085028369</v>
      </c>
      <c r="Q9" s="64"/>
      <c r="R9" s="65">
        <v>213.29504290095036</v>
      </c>
      <c r="S9" s="72">
        <v>-3.6511064345958024</v>
      </c>
      <c r="T9" s="59">
        <v>5.169030759241449E-2</v>
      </c>
      <c r="U9" s="63">
        <v>1602.8289564378342</v>
      </c>
      <c r="V9" s="67"/>
      <c r="W9" s="65">
        <v>214.32164873224639</v>
      </c>
      <c r="X9" s="72">
        <v>-4.1160202894934406</v>
      </c>
      <c r="Y9" s="59">
        <v>5.1445439906039253E-2</v>
      </c>
      <c r="Z9" s="63">
        <v>1673.8747463897919</v>
      </c>
      <c r="AB9" s="65">
        <v>210.84930637107703</v>
      </c>
      <c r="AC9" s="72">
        <v>-4.9308168852307128</v>
      </c>
      <c r="AD9" s="59">
        <v>4.5136090754205362E-2</v>
      </c>
      <c r="AE9" s="63">
        <v>1805.4758151561268</v>
      </c>
      <c r="AG9" s="65">
        <v>212.28623550173032</v>
      </c>
      <c r="AH9" s="72">
        <v>-5.4090158285950505</v>
      </c>
      <c r="AI9" s="59">
        <v>4.473066562436466E-2</v>
      </c>
      <c r="AJ9" s="63">
        <v>1883.0919375085841</v>
      </c>
      <c r="AL9" s="65">
        <v>212.56106278297148</v>
      </c>
      <c r="AM9" s="72">
        <v>-5.624449662319754</v>
      </c>
      <c r="AN9" s="59">
        <v>4.4393427824036491E-2</v>
      </c>
      <c r="AO9" s="63">
        <v>1918.6899118305189</v>
      </c>
      <c r="AQ9" s="65">
        <v>216.08009974709651</v>
      </c>
      <c r="AR9" s="72">
        <v>-5.7613114965826666</v>
      </c>
      <c r="AS9" s="59">
        <v>4.8089204121664737E-2</v>
      </c>
      <c r="AT9" s="63">
        <v>1938.3685884775102</v>
      </c>
      <c r="AV9" s="65">
        <v>217.26353207810982</v>
      </c>
      <c r="AW9" s="72">
        <v>-6.0164494916975277</v>
      </c>
      <c r="AX9" s="59">
        <v>4.912539142018725E-2</v>
      </c>
      <c r="AY9" s="63">
        <v>1981.8214604226928</v>
      </c>
    </row>
    <row r="10" spans="1:51" x14ac:dyDescent="0.25">
      <c r="A10" s="55">
        <v>28022</v>
      </c>
      <c r="B10" s="56">
        <v>5.2777777777777778E-2</v>
      </c>
      <c r="C10" s="57"/>
      <c r="D10" s="58">
        <v>20.07878651</v>
      </c>
      <c r="E10" s="102">
        <v>15.889968880000026</v>
      </c>
      <c r="F10" s="103">
        <v>95.021293999999997</v>
      </c>
      <c r="H10" s="61">
        <v>210.3875434710871</v>
      </c>
      <c r="I10" s="72">
        <v>-1.6505224064116635</v>
      </c>
      <c r="J10" s="59">
        <v>5.6668561784103677E-2</v>
      </c>
      <c r="K10" s="63">
        <v>1319.9575949032305</v>
      </c>
      <c r="L10" s="64"/>
      <c r="M10" s="65">
        <v>207.28615064365169</v>
      </c>
      <c r="N10" s="72">
        <v>-2.3717570671642956</v>
      </c>
      <c r="O10" s="59">
        <v>5.3266795716080381E-2</v>
      </c>
      <c r="P10" s="63">
        <v>1417.9451809985292</v>
      </c>
      <c r="Q10" s="64"/>
      <c r="R10" s="65">
        <v>213.52164584106154</v>
      </c>
      <c r="S10" s="72">
        <v>-3.0735425560154694</v>
      </c>
      <c r="T10" s="59">
        <v>5.4020670798792407E-2</v>
      </c>
      <c r="U10" s="63">
        <v>1513.9971735428817</v>
      </c>
      <c r="V10" s="67"/>
      <c r="W10" s="65">
        <v>214.58009363418049</v>
      </c>
      <c r="X10" s="72">
        <v>-3.5551095592903166</v>
      </c>
      <c r="Y10" s="59">
        <v>5.3713850244091983E-2</v>
      </c>
      <c r="Z10" s="63">
        <v>1585.1760731671677</v>
      </c>
      <c r="AB10" s="65">
        <v>210.90341204205734</v>
      </c>
      <c r="AC10" s="72">
        <v>-4.3918750195047629</v>
      </c>
      <c r="AD10" s="59">
        <v>4.6259303766881976E-2</v>
      </c>
      <c r="AE10" s="63">
        <v>1716.6021361879145</v>
      </c>
      <c r="AG10" s="65">
        <v>212.39189542044883</v>
      </c>
      <c r="AH10" s="72">
        <v>-4.8826644794241609</v>
      </c>
      <c r="AI10" s="59">
        <v>4.5795022967331421E-2</v>
      </c>
      <c r="AJ10" s="63">
        <v>1794.3285187381598</v>
      </c>
      <c r="AL10" s="65">
        <v>212.67170652646203</v>
      </c>
      <c r="AM10" s="72">
        <v>-5.1032425712021672</v>
      </c>
      <c r="AN10" s="59">
        <v>4.5406761382888287E-2</v>
      </c>
      <c r="AO10" s="63">
        <v>1829.9658090750352</v>
      </c>
      <c r="AQ10" s="65">
        <v>216.34053235750193</v>
      </c>
      <c r="AR10" s="72">
        <v>-5.2457443401413002</v>
      </c>
      <c r="AS10" s="59">
        <v>4.97136982560989E-2</v>
      </c>
      <c r="AT10" s="63">
        <v>1849.9845616858922</v>
      </c>
      <c r="AV10" s="65">
        <v>217.56199047595911</v>
      </c>
      <c r="AW10" s="72">
        <v>-5.5071983069632315</v>
      </c>
      <c r="AX10" s="59">
        <v>5.0896496078722014E-2</v>
      </c>
      <c r="AY10" s="63">
        <v>1893.6272092595741</v>
      </c>
    </row>
    <row r="11" spans="1:51" x14ac:dyDescent="0.25">
      <c r="A11" s="55">
        <v>28022</v>
      </c>
      <c r="B11" s="56">
        <v>5.2916666666666667E-2</v>
      </c>
      <c r="C11" s="57"/>
      <c r="D11" s="58">
        <v>20.8002897</v>
      </c>
      <c r="E11" s="102">
        <v>15.51388006000002</v>
      </c>
      <c r="F11" s="103">
        <v>94.338600999999997</v>
      </c>
      <c r="H11" s="61">
        <v>210.50496728226796</v>
      </c>
      <c r="I11" s="72">
        <v>-0.98070899719104843</v>
      </c>
      <c r="J11" s="59">
        <v>6.0098009520882768E-2</v>
      </c>
      <c r="K11" s="63">
        <v>1230.9107188864541</v>
      </c>
      <c r="L11" s="64"/>
      <c r="M11" s="65">
        <v>207.18529911598546</v>
      </c>
      <c r="N11" s="72">
        <v>-1.7405512485986012</v>
      </c>
      <c r="O11" s="59">
        <v>5.6000269781698961E-2</v>
      </c>
      <c r="P11" s="63">
        <v>1328.9300756567015</v>
      </c>
      <c r="Q11" s="64"/>
      <c r="R11" s="65">
        <v>213.77364052931705</v>
      </c>
      <c r="S11" s="72">
        <v>-2.4761535585886665</v>
      </c>
      <c r="T11" s="59">
        <v>5.6838935686123311E-2</v>
      </c>
      <c r="U11" s="63">
        <v>1425.216524420244</v>
      </c>
      <c r="V11" s="67"/>
      <c r="W11" s="65">
        <v>214.86630964823286</v>
      </c>
      <c r="X11" s="72">
        <v>-2.9773443726063058</v>
      </c>
      <c r="Y11" s="59">
        <v>5.6443586765113657E-2</v>
      </c>
      <c r="Z11" s="63">
        <v>1496.530785624162</v>
      </c>
      <c r="AB11" s="65">
        <v>210.9612760526179</v>
      </c>
      <c r="AC11" s="72">
        <v>-3.8397717963005285</v>
      </c>
      <c r="AD11" s="59">
        <v>4.7566504735776144E-2</v>
      </c>
      <c r="AE11" s="63">
        <v>1627.7430812684024</v>
      </c>
      <c r="AG11" s="65">
        <v>212.50632906142383</v>
      </c>
      <c r="AH11" s="72">
        <v>-4.3450918915589893</v>
      </c>
      <c r="AI11" s="59">
        <v>4.703030856753667E-2</v>
      </c>
      <c r="AJ11" s="63">
        <v>1705.5778369250643</v>
      </c>
      <c r="AL11" s="65">
        <v>212.79141916063531</v>
      </c>
      <c r="AM11" s="72">
        <v>-4.5715788096893784</v>
      </c>
      <c r="AN11" s="59">
        <v>4.6579915414484023E-2</v>
      </c>
      <c r="AO11" s="63">
        <v>1741.2525870379682</v>
      </c>
      <c r="AQ11" s="65">
        <v>216.62444117435192</v>
      </c>
      <c r="AR11" s="72">
        <v>-4.720488613507519</v>
      </c>
      <c r="AS11" s="59">
        <v>5.1625826715273097E-2</v>
      </c>
      <c r="AT11" s="63">
        <v>1761.6391743358984</v>
      </c>
      <c r="AV11" s="65">
        <v>217.8868584238503</v>
      </c>
      <c r="AW11" s="72">
        <v>-4.9891540555107623</v>
      </c>
      <c r="AX11" s="59">
        <v>5.2978149757289511E-2</v>
      </c>
      <c r="AY11" s="63">
        <v>1805.4811588592038</v>
      </c>
    </row>
    <row r="12" spans="1:51" x14ac:dyDescent="0.25">
      <c r="A12" s="55">
        <v>28022</v>
      </c>
      <c r="B12" s="56">
        <v>5.305555555555555E-2</v>
      </c>
      <c r="C12" s="57"/>
      <c r="D12" s="58">
        <v>21.519891229999999</v>
      </c>
      <c r="E12" s="102">
        <v>15.134127799999987</v>
      </c>
      <c r="F12" s="103">
        <v>93.618212</v>
      </c>
      <c r="H12" s="61">
        <v>210.63753666995103</v>
      </c>
      <c r="I12" s="72">
        <v>-0.27182066390073406</v>
      </c>
      <c r="J12" s="59">
        <v>6.4381519166645973E-2</v>
      </c>
      <c r="K12" s="63">
        <v>1141.9382235461112</v>
      </c>
      <c r="L12" s="64"/>
      <c r="M12" s="65">
        <v>207.06751098134046</v>
      </c>
      <c r="N12" s="72">
        <v>-1.078944977241203</v>
      </c>
      <c r="O12" s="59">
        <v>5.9370454810775963E-2</v>
      </c>
      <c r="P12" s="63">
        <v>1239.9799939949437</v>
      </c>
      <c r="Q12" s="64"/>
      <c r="R12" s="65">
        <v>214.05596490753908</v>
      </c>
      <c r="S12" s="72">
        <v>-1.8551678471475361</v>
      </c>
      <c r="T12" s="59">
        <v>6.0286763000392755E-2</v>
      </c>
      <c r="U12" s="63">
        <v>1336.5099217965155</v>
      </c>
      <c r="V12" s="67"/>
      <c r="W12" s="65">
        <v>215.18541365916866</v>
      </c>
      <c r="X12" s="72">
        <v>-2.3797136839142081</v>
      </c>
      <c r="Y12" s="59">
        <v>5.9762465706173107E-2</v>
      </c>
      <c r="Z12" s="63">
        <v>1407.9625038394317</v>
      </c>
      <c r="AB12" s="65">
        <v>211.02347670008635</v>
      </c>
      <c r="AC12" s="72">
        <v>-3.2723597615057201</v>
      </c>
      <c r="AD12" s="59">
        <v>4.9100795450589679E-2</v>
      </c>
      <c r="AE12" s="63">
        <v>1538.9163628482822</v>
      </c>
      <c r="AG12" s="65">
        <v>212.63090227825541</v>
      </c>
      <c r="AH12" s="72">
        <v>-3.7945774131164938</v>
      </c>
      <c r="AI12" s="59">
        <v>4.8475513956388536E-2</v>
      </c>
      <c r="AJ12" s="63">
        <v>1616.8578268596573</v>
      </c>
      <c r="AL12" s="65">
        <v>212.92158286963274</v>
      </c>
      <c r="AM12" s="72">
        <v>-4.0278988295438625</v>
      </c>
      <c r="AN12" s="59">
        <v>4.7948638579957167E-2</v>
      </c>
      <c r="AO12" s="63">
        <v>1652.5681315622805</v>
      </c>
      <c r="AQ12" s="65">
        <v>216.93542981950765</v>
      </c>
      <c r="AR12" s="72">
        <v>-4.1841471641390546</v>
      </c>
      <c r="AS12" s="59">
        <v>5.3893345220432855E-2</v>
      </c>
      <c r="AT12" s="63">
        <v>1673.3546011448127</v>
      </c>
      <c r="AV12" s="65">
        <v>218.24207722379901</v>
      </c>
      <c r="AW12" s="72">
        <v>-4.4611017040476879</v>
      </c>
      <c r="AX12" s="59">
        <v>5.5441281696123119E-2</v>
      </c>
      <c r="AY12" s="63">
        <v>1717.407038353876</v>
      </c>
    </row>
    <row r="13" spans="1:51" x14ac:dyDescent="0.25">
      <c r="A13" s="55">
        <v>28022</v>
      </c>
      <c r="B13" s="56">
        <v>5.319444444444444E-2</v>
      </c>
      <c r="C13" s="57"/>
      <c r="D13" s="58">
        <v>22.237433410000001</v>
      </c>
      <c r="E13" s="102">
        <v>14.750594180000007</v>
      </c>
      <c r="F13" s="103">
        <v>92.856741999999997</v>
      </c>
      <c r="H13" s="61">
        <v>210.78897353823515</v>
      </c>
      <c r="I13" s="72">
        <v>0.48577052563612355</v>
      </c>
      <c r="J13" s="59">
        <v>6.9828080250748228E-2</v>
      </c>
      <c r="K13" s="63">
        <v>1053.0663235675297</v>
      </c>
      <c r="L13" s="64"/>
      <c r="M13" s="65">
        <v>206.92879803580209</v>
      </c>
      <c r="N13" s="72">
        <v>-0.38013126321467994</v>
      </c>
      <c r="O13" s="59">
        <v>6.3589706152683612E-2</v>
      </c>
      <c r="P13" s="63">
        <v>1151.1196370339251</v>
      </c>
      <c r="Q13" s="64"/>
      <c r="R13" s="65">
        <v>214.37493778873659</v>
      </c>
      <c r="S13" s="72">
        <v>-1.2057857736426947</v>
      </c>
      <c r="T13" s="59">
        <v>6.4559151091933178E-2</v>
      </c>
      <c r="U13" s="63">
        <v>1247.9042711640002</v>
      </c>
      <c r="V13" s="67"/>
      <c r="W13" s="65">
        <v>215.54386885560876</v>
      </c>
      <c r="X13" s="72">
        <v>-1.7584390609595175</v>
      </c>
      <c r="Y13" s="59">
        <v>6.3843469857643234E-2</v>
      </c>
      <c r="Z13" s="63">
        <v>1319.4989250200438</v>
      </c>
      <c r="AB13" s="65">
        <v>211.09073126742766</v>
      </c>
      <c r="AC13" s="72">
        <v>-2.686990670082015</v>
      </c>
      <c r="AD13" s="59">
        <v>5.0918703582710258E-2</v>
      </c>
      <c r="AE13" s="63">
        <v>1450.1421925731183</v>
      </c>
      <c r="AG13" s="65">
        <v>212.76729116311512</v>
      </c>
      <c r="AH13" s="72">
        <v>-3.2290245108592606</v>
      </c>
      <c r="AI13" s="59">
        <v>5.0181319595970275E-2</v>
      </c>
      <c r="AJ13" s="63">
        <v>1528.1889583248935</v>
      </c>
      <c r="AL13" s="65">
        <v>213.06388610447306</v>
      </c>
      <c r="AM13" s="72">
        <v>-3.4703121630927298</v>
      </c>
      <c r="AN13" s="59">
        <v>4.9559156164184964E-2</v>
      </c>
      <c r="AO13" s="63">
        <v>1563.9328452153236</v>
      </c>
      <c r="AQ13" s="65">
        <v>217.27788110259706</v>
      </c>
      <c r="AR13" s="72">
        <v>-3.6350386585707137</v>
      </c>
      <c r="AS13" s="59">
        <v>5.6603737058451294E-2</v>
      </c>
      <c r="AT13" s="63">
        <v>1585.1564557231306</v>
      </c>
      <c r="AV13" s="65">
        <v>218.63241178410135</v>
      </c>
      <c r="AW13" s="72">
        <v>-3.9215909105731916</v>
      </c>
      <c r="AX13" s="59">
        <v>5.8376542420766238E-2</v>
      </c>
      <c r="AY13" s="63">
        <v>1629.4323027705605</v>
      </c>
    </row>
    <row r="14" spans="1:51" x14ac:dyDescent="0.25">
      <c r="A14" s="55">
        <v>28022</v>
      </c>
      <c r="B14" s="56">
        <v>5.3333333333333337E-2</v>
      </c>
      <c r="C14" s="57"/>
      <c r="D14" s="58">
        <v>22.952736900000001</v>
      </c>
      <c r="E14" s="102">
        <v>14.363171270000009</v>
      </c>
      <c r="F14" s="103">
        <v>92.050396000000006</v>
      </c>
      <c r="H14" s="61">
        <v>210.96436075419095</v>
      </c>
      <c r="I14" s="72">
        <v>1.3051518263097941</v>
      </c>
      <c r="J14" s="59">
        <v>7.6899368000963128E-2</v>
      </c>
      <c r="K14" s="63">
        <v>964.32666698136836</v>
      </c>
      <c r="L14" s="64"/>
      <c r="M14" s="65">
        <v>206.7638535443088</v>
      </c>
      <c r="N14" s="72">
        <v>0.36490524829470583</v>
      </c>
      <c r="O14" s="59">
        <v>6.8965297700885761E-2</v>
      </c>
      <c r="P14" s="63">
        <v>1062.3783881231095</v>
      </c>
      <c r="Q14" s="64"/>
      <c r="R14" s="65">
        <v>214.7387743655519</v>
      </c>
      <c r="S14" s="72">
        <v>-0.52180485415769107</v>
      </c>
      <c r="T14" s="59">
        <v>6.9929786213634201E-2</v>
      </c>
      <c r="U14" s="63">
        <v>1159.4316476895531</v>
      </c>
      <c r="V14" s="67"/>
      <c r="W14" s="65">
        <v>215.94995459278144</v>
      </c>
      <c r="X14" s="72">
        <v>-1.1087147169493758</v>
      </c>
      <c r="Y14" s="59">
        <v>6.8924636137354764E-2</v>
      </c>
      <c r="Z14" s="63">
        <v>1231.1729875615943</v>
      </c>
      <c r="AB14" s="65">
        <v>211.16394006676398</v>
      </c>
      <c r="AC14" s="72">
        <v>-2.0803600882280047</v>
      </c>
      <c r="AD14" s="59">
        <v>5.3095562004003921E-2</v>
      </c>
      <c r="AE14" s="63">
        <v>1361.4438859409433</v>
      </c>
      <c r="AG14" s="65">
        <v>212.91757454023482</v>
      </c>
      <c r="AH14" s="72">
        <v>-2.6458520236711318</v>
      </c>
      <c r="AI14" s="59">
        <v>5.2214537789516902E-2</v>
      </c>
      <c r="AJ14" s="63">
        <v>1439.5948456161661</v>
      </c>
      <c r="AL14" s="65">
        <v>213.22041245188151</v>
      </c>
      <c r="AM14" s="72">
        <v>-2.8965046181937315</v>
      </c>
      <c r="AN14" s="59">
        <v>5.1472050316841607E-2</v>
      </c>
      <c r="AO14" s="63">
        <v>1475.3702488187516</v>
      </c>
      <c r="AQ14" s="65">
        <v>217.65717641920256</v>
      </c>
      <c r="AR14" s="72">
        <v>-3.0711220443688823</v>
      </c>
      <c r="AS14" s="59">
        <v>5.9871125684063407E-2</v>
      </c>
      <c r="AT14" s="63">
        <v>1497.0746496425961</v>
      </c>
      <c r="AV14" s="65">
        <v>219.06367362991725</v>
      </c>
      <c r="AW14" s="72">
        <v>-3.3688770080059256</v>
      </c>
      <c r="AX14" s="59">
        <v>6.1900845369059286E-2</v>
      </c>
      <c r="AY14" s="63">
        <v>1541.589057412559</v>
      </c>
    </row>
    <row r="15" spans="1:51" x14ac:dyDescent="0.25">
      <c r="A15" s="55">
        <v>28022</v>
      </c>
      <c r="B15" s="56">
        <v>5.347222222222222E-2</v>
      </c>
      <c r="C15" s="57"/>
      <c r="D15" s="58">
        <v>23.665595679999999</v>
      </c>
      <c r="E15" s="102">
        <v>13.971764730000018</v>
      </c>
      <c r="F15" s="103">
        <v>91.194902999999996</v>
      </c>
      <c r="H15" s="61">
        <v>211.17082475639509</v>
      </c>
      <c r="I15" s="72">
        <v>2.2045734801481229</v>
      </c>
      <c r="J15" s="59">
        <v>8.6309446672893142E-2</v>
      </c>
      <c r="K15" s="63">
        <v>875.75834884295216</v>
      </c>
      <c r="L15" s="64"/>
      <c r="M15" s="65">
        <v>206.56546034291472</v>
      </c>
      <c r="N15" s="72">
        <v>1.1683617800637913</v>
      </c>
      <c r="O15" s="59">
        <v>7.5954389782580484E-2</v>
      </c>
      <c r="P15" s="63">
        <v>973.79185339219464</v>
      </c>
      <c r="Q15" s="64"/>
      <c r="R15" s="65">
        <v>215.15834969981626</v>
      </c>
      <c r="S15" s="72">
        <v>0.20493130513699812</v>
      </c>
      <c r="T15" s="59">
        <v>7.6791332767850842E-2</v>
      </c>
      <c r="U15" s="63">
        <v>1071.1309449462888</v>
      </c>
      <c r="V15" s="67"/>
      <c r="W15" s="65">
        <v>216.41444597093832</v>
      </c>
      <c r="X15" s="72">
        <v>-0.42433461318811372</v>
      </c>
      <c r="Y15" s="59">
        <v>7.5339692201596142E-2</v>
      </c>
      <c r="Z15" s="63">
        <v>1143.0244789666649</v>
      </c>
      <c r="AB15" s="65">
        <v>211.24424818540368</v>
      </c>
      <c r="AC15" s="72">
        <v>-1.4482898717055246</v>
      </c>
      <c r="AD15" s="59">
        <v>5.5733470633711799E-2</v>
      </c>
      <c r="AE15" s="63">
        <v>1272.8486576577695</v>
      </c>
      <c r="AG15" s="65">
        <v>213.08436128263358</v>
      </c>
      <c r="AH15" s="72">
        <v>-2.0418449767745455</v>
      </c>
      <c r="AI15" s="59">
        <v>5.4664537108859011E-2</v>
      </c>
      <c r="AJ15" s="63">
        <v>1351.1030470442684</v>
      </c>
      <c r="AL15" s="65">
        <v>213.39376197466379</v>
      </c>
      <c r="AM15" s="72">
        <v>-2.303612035309647</v>
      </c>
      <c r="AN15" s="59">
        <v>5.3767808581281461E-2</v>
      </c>
      <c r="AO15" s="63">
        <v>1386.9077689515609</v>
      </c>
      <c r="AQ15" s="65">
        <v>218.07999243406496</v>
      </c>
      <c r="AR15" s="72">
        <v>-2.4898954997774974</v>
      </c>
      <c r="AS15" s="59">
        <v>6.3846013906756857E-2</v>
      </c>
      <c r="AT15" s="63">
        <v>1409.1445272542348</v>
      </c>
      <c r="AV15" s="65">
        <v>219.54301897749826</v>
      </c>
      <c r="AW15" s="72">
        <v>-2.8008433151602881</v>
      </c>
      <c r="AX15" s="59">
        <v>6.6166434852059489E-2</v>
      </c>
      <c r="AY15" s="63">
        <v>1453.915274987</v>
      </c>
    </row>
    <row r="16" spans="1:51" x14ac:dyDescent="0.25">
      <c r="A16" s="55">
        <v>28022</v>
      </c>
      <c r="B16" s="56">
        <v>5.3611111111111109E-2</v>
      </c>
      <c r="C16" s="57"/>
      <c r="D16" s="58">
        <v>24.37577044</v>
      </c>
      <c r="E16" s="102">
        <v>13.576298710000003</v>
      </c>
      <c r="F16" s="103">
        <v>90.285422999999994</v>
      </c>
      <c r="H16" s="68">
        <v>211.41867451693761</v>
      </c>
      <c r="I16" s="73">
        <v>3.2102629488856849</v>
      </c>
      <c r="J16" s="69">
        <v>9.9209307336181621E-2</v>
      </c>
      <c r="K16" s="70">
        <v>787.41102528087026</v>
      </c>
      <c r="L16" s="64"/>
      <c r="M16" s="65">
        <v>206.32355023201455</v>
      </c>
      <c r="N16" s="72">
        <v>2.0471522542085991</v>
      </c>
      <c r="O16" s="59">
        <v>8.5259868015874818E-2</v>
      </c>
      <c r="P16" s="63">
        <v>885.40412526008208</v>
      </c>
      <c r="Q16" s="64"/>
      <c r="R16" s="65">
        <v>215.64836109188306</v>
      </c>
      <c r="S16" s="72">
        <v>0.98536280150012689</v>
      </c>
      <c r="T16" s="59">
        <v>8.5721781671329877E-2</v>
      </c>
      <c r="U16" s="63">
        <v>983.05024758796196</v>
      </c>
      <c r="V16" s="67"/>
      <c r="W16" s="65">
        <v>216.95162056099343</v>
      </c>
      <c r="X16" s="72">
        <v>0.30285286291258218</v>
      </c>
      <c r="Y16" s="59">
        <v>8.3566757133481703E-2</v>
      </c>
      <c r="Z16" s="63">
        <v>1055.1023094633076</v>
      </c>
      <c r="AB16" s="65">
        <v>211.3331342158111</v>
      </c>
      <c r="AC16" s="72">
        <v>-0.78541883803605872</v>
      </c>
      <c r="AD16" s="59">
        <v>5.8973552328809041E-2</v>
      </c>
      <c r="AE16" s="63">
        <v>1184.3886855540704</v>
      </c>
      <c r="AG16" s="65">
        <v>213.27096903084222</v>
      </c>
      <c r="AH16" s="72">
        <v>-1.4129475179884154</v>
      </c>
      <c r="AI16" s="59">
        <v>5.7652874787545466E-2</v>
      </c>
      <c r="AJ16" s="63">
        <v>1262.7461307074816</v>
      </c>
      <c r="AL16" s="65">
        <v>213.58722000286699</v>
      </c>
      <c r="AM16" s="72">
        <v>-1.6880468731662213</v>
      </c>
      <c r="AN16" s="59">
        <v>5.6555053686558159E-2</v>
      </c>
      <c r="AO16" s="63">
        <v>1298.577785338638</v>
      </c>
      <c r="AQ16" s="65">
        <v>218.55470856266595</v>
      </c>
      <c r="AR16" s="72">
        <v>-1.8882605438461049</v>
      </c>
      <c r="AS16" s="59">
        <v>6.872933510064641E-2</v>
      </c>
      <c r="AT16" s="63">
        <v>1321.4083888333898</v>
      </c>
      <c r="AV16" s="65">
        <v>220.07935272202653</v>
      </c>
      <c r="AW16" s="72">
        <v>-2.2148988023258376</v>
      </c>
      <c r="AX16" s="59">
        <v>7.137373041292748E-2</v>
      </c>
      <c r="AY16" s="63">
        <v>1366.4564225788201</v>
      </c>
    </row>
    <row r="17" spans="1:51" x14ac:dyDescent="0.25">
      <c r="A17" s="55">
        <v>28022</v>
      </c>
      <c r="B17" s="56">
        <v>5.3749999999999992E-2</v>
      </c>
      <c r="C17" s="57"/>
      <c r="D17" s="58">
        <v>25.082979699999999</v>
      </c>
      <c r="E17" s="102">
        <v>13.176722460000008</v>
      </c>
      <c r="F17" s="103">
        <v>89.316439000000003</v>
      </c>
      <c r="H17" s="68">
        <v>211.72339549661515</v>
      </c>
      <c r="I17" s="73">
        <v>4.3612934229846534</v>
      </c>
      <c r="J17" s="69">
        <v>0.11754928953207157</v>
      </c>
      <c r="K17" s="70">
        <v>699.34997796839059</v>
      </c>
      <c r="L17" s="64"/>
      <c r="M17" s="71">
        <v>206.02364847445534</v>
      </c>
      <c r="N17" s="73">
        <v>3.0254203923920397</v>
      </c>
      <c r="O17" s="69">
        <v>9.8005467338594512E-2</v>
      </c>
      <c r="P17" s="70">
        <v>797.27124143289348</v>
      </c>
      <c r="Q17" s="64"/>
      <c r="R17" s="71">
        <v>216.2291528631722</v>
      </c>
      <c r="S17" s="73">
        <v>1.8345009288647958</v>
      </c>
      <c r="T17" s="69">
        <v>9.7597891233171252E-2</v>
      </c>
      <c r="U17" s="70">
        <v>895.25035229859327</v>
      </c>
      <c r="V17" s="67"/>
      <c r="W17" s="65">
        <v>217.5807892236968</v>
      </c>
      <c r="X17" s="72">
        <v>1.0837631652789823</v>
      </c>
      <c r="Y17" s="59">
        <v>9.4308277305742524E-2</v>
      </c>
      <c r="Z17" s="63">
        <v>967.46781206808078</v>
      </c>
      <c r="AB17" s="65">
        <v>211.43253998117513</v>
      </c>
      <c r="AC17" s="72">
        <v>-8.4752092239804538E-2</v>
      </c>
      <c r="AD17" s="59">
        <v>6.3015254180165486E-2</v>
      </c>
      <c r="AE17" s="63">
        <v>1096.1025620365479</v>
      </c>
      <c r="AG17" s="65">
        <v>213.48167935317755</v>
      </c>
      <c r="AH17" s="72">
        <v>-0.7539691449124325</v>
      </c>
      <c r="AI17" s="59">
        <v>6.1348004108504335E-2</v>
      </c>
      <c r="AJ17" s="63">
        <v>1174.5631217218754</v>
      </c>
      <c r="AL17" s="65">
        <v>213.80499563020959</v>
      </c>
      <c r="AM17" s="72">
        <v>-1.0452548990587609</v>
      </c>
      <c r="AN17" s="59">
        <v>5.9982946709542018E-2</v>
      </c>
      <c r="AO17" s="63">
        <v>1210.4190493110812</v>
      </c>
      <c r="AQ17" s="65">
        <v>219.09197507559011</v>
      </c>
      <c r="AR17" s="72">
        <v>-1.262335935865982</v>
      </c>
      <c r="AS17" s="59">
        <v>7.4793088946809264E-2</v>
      </c>
      <c r="AT17" s="63">
        <v>1233.9175699061461</v>
      </c>
      <c r="AV17" s="65">
        <v>220.68388316820395</v>
      </c>
      <c r="AW17" s="72">
        <v>-1.6078410805495897</v>
      </c>
      <c r="AX17" s="59">
        <v>7.7789811392567271E-2</v>
      </c>
      <c r="AY17" s="63">
        <v>1279.267671152681</v>
      </c>
    </row>
    <row r="18" spans="1:51" x14ac:dyDescent="0.25">
      <c r="A18" s="55">
        <v>28022</v>
      </c>
      <c r="B18" s="56">
        <v>5.3888888888888882E-2</v>
      </c>
      <c r="C18" s="57"/>
      <c r="D18" s="58">
        <v>25.786887849999999</v>
      </c>
      <c r="E18" s="102">
        <v>12.773019390000002</v>
      </c>
      <c r="F18" s="103">
        <v>88.281627999999998</v>
      </c>
      <c r="H18" s="68">
        <v>212.10935426314944</v>
      </c>
      <c r="I18" s="73">
        <v>5.7184820041059581</v>
      </c>
      <c r="J18" s="69">
        <v>0.14484427599346258</v>
      </c>
      <c r="K18" s="70">
        <v>611.66484906811695</v>
      </c>
      <c r="L18" s="64"/>
      <c r="M18" s="71">
        <v>205.64417944483486</v>
      </c>
      <c r="N18" s="73">
        <v>4.1388386662456007</v>
      </c>
      <c r="O18" s="69">
        <v>0.11607454621779088</v>
      </c>
      <c r="P18" s="70">
        <v>709.46670058656662</v>
      </c>
      <c r="Q18" s="64"/>
      <c r="R18" s="71">
        <v>216.92968719547125</v>
      </c>
      <c r="S18" s="73">
        <v>2.773492926873208</v>
      </c>
      <c r="T18" s="69">
        <v>0.1137977829514088</v>
      </c>
      <c r="U18" s="70">
        <v>807.81016323691199</v>
      </c>
      <c r="V18" s="67"/>
      <c r="W18" s="65">
        <v>218.32869641166346</v>
      </c>
      <c r="X18" s="72">
        <v>1.9333372652522711</v>
      </c>
      <c r="Y18" s="59">
        <v>0.1086270833167069</v>
      </c>
      <c r="Z18" s="63">
        <v>880.19965862316678</v>
      </c>
      <c r="AB18" s="65">
        <v>211.54506563283647</v>
      </c>
      <c r="AC18" s="72">
        <v>0.66301209869098732</v>
      </c>
      <c r="AD18" s="59">
        <v>6.8147618176228872E-2</v>
      </c>
      <c r="AE18" s="63">
        <v>1008.0372957024229</v>
      </c>
      <c r="AG18" s="65">
        <v>213.72211054930551</v>
      </c>
      <c r="AH18" s="72">
        <v>-5.8159092165558708E-2</v>
      </c>
      <c r="AI18" s="59">
        <v>6.5988228230593179E-2</v>
      </c>
      <c r="AJ18" s="63">
        <v>1086.6014861927249</v>
      </c>
      <c r="AL18" s="65">
        <v>214.05256607515284</v>
      </c>
      <c r="AM18" s="72">
        <v>-0.36936712221354256</v>
      </c>
      <c r="AN18" s="59">
        <v>6.4260242610604423E-2</v>
      </c>
      <c r="AO18" s="63">
        <v>1122.4786216924595</v>
      </c>
      <c r="AQ18" s="65">
        <v>219.70551963274733</v>
      </c>
      <c r="AR18" s="72">
        <v>-0.60719911419504446</v>
      </c>
      <c r="AS18" s="59">
        <v>8.2411217977341925E-2</v>
      </c>
      <c r="AT18" s="63">
        <v>1146.7353136199768</v>
      </c>
      <c r="AV18" s="65">
        <v>221.37089584158448</v>
      </c>
      <c r="AW18" s="72">
        <v>-0.97567105979793589</v>
      </c>
      <c r="AX18" s="59">
        <v>8.5775431066391988E-2</v>
      </c>
      <c r="AY18" s="63">
        <v>1192.4169293815958</v>
      </c>
    </row>
    <row r="19" spans="1:51" x14ac:dyDescent="0.25">
      <c r="A19" s="55">
        <v>28022</v>
      </c>
      <c r="B19" s="56">
        <v>5.4027777777777779E-2</v>
      </c>
      <c r="C19" s="57"/>
      <c r="D19" s="58">
        <v>26.487089040000001</v>
      </c>
      <c r="E19" s="102">
        <v>12.365219459999992</v>
      </c>
      <c r="F19" s="103">
        <v>87.173683999999994</v>
      </c>
      <c r="H19" s="68">
        <v>212.61720772145543</v>
      </c>
      <c r="I19" s="73">
        <v>7.3817799504667283</v>
      </c>
      <c r="J19" s="69">
        <v>0.18794188498769429</v>
      </c>
      <c r="K19" s="70">
        <v>524.48585736481141</v>
      </c>
      <c r="L19" s="64"/>
      <c r="M19" s="71">
        <v>205.15152835630556</v>
      </c>
      <c r="N19" s="73">
        <v>5.4423545082654474</v>
      </c>
      <c r="O19" s="69">
        <v>0.14281293896004571</v>
      </c>
      <c r="P19" s="70">
        <v>622.09073304917627</v>
      </c>
      <c r="Q19" s="64"/>
      <c r="R19" s="71">
        <v>217.79259033480932</v>
      </c>
      <c r="S19" s="73">
        <v>3.8330600556833487</v>
      </c>
      <c r="T19" s="69">
        <v>0.13658219581066064</v>
      </c>
      <c r="U19" s="70">
        <v>720.83527555519697</v>
      </c>
      <c r="V19" s="67"/>
      <c r="W19" s="65">
        <v>219.23341810631871</v>
      </c>
      <c r="X19" s="72">
        <v>2.8725461647019994</v>
      </c>
      <c r="Y19" s="59">
        <v>0.12818824273437332</v>
      </c>
      <c r="Z19" s="63">
        <v>793.40139842947974</v>
      </c>
      <c r="AB19" s="65">
        <v>211.6742716626039</v>
      </c>
      <c r="AC19" s="72">
        <v>1.4705156324660607</v>
      </c>
      <c r="AD19" s="59">
        <v>7.480213300437491E-2</v>
      </c>
      <c r="AE19" s="63">
        <v>920.25108973241504</v>
      </c>
      <c r="AG19" s="65">
        <v>213.99977584321735</v>
      </c>
      <c r="AH19" s="72">
        <v>0.68342409164990647</v>
      </c>
      <c r="AI19" s="59">
        <v>7.1918876829532422E-2</v>
      </c>
      <c r="AJ19" s="63">
        <v>998.91986272873839</v>
      </c>
      <c r="AL19" s="65">
        <v>214.33718529964443</v>
      </c>
      <c r="AM19" s="72">
        <v>0.34730818825196097</v>
      </c>
      <c r="AN19" s="59">
        <v>6.9685633372987249E-2</v>
      </c>
      <c r="AO19" s="63">
        <v>1034.8145284507475</v>
      </c>
      <c r="AQ19" s="65">
        <v>220.41331464038316</v>
      </c>
      <c r="AR19" s="72">
        <v>8.3477678886215573E-2</v>
      </c>
      <c r="AS19" s="59">
        <v>9.2107088095284839E-2</v>
      </c>
      <c r="AT19" s="63">
        <v>1059.9407724230493</v>
      </c>
      <c r="AV19" s="65">
        <v>222.15885072839646</v>
      </c>
      <c r="AW19" s="72">
        <v>-0.31334054525777577</v>
      </c>
      <c r="AX19" s="59">
        <v>9.58254192988887E-2</v>
      </c>
      <c r="AY19" s="63">
        <v>1105.9890404034056</v>
      </c>
    </row>
    <row r="20" spans="1:51" x14ac:dyDescent="0.25">
      <c r="A20" s="55">
        <v>28022</v>
      </c>
      <c r="B20" s="56">
        <v>5.4166666666666669E-2</v>
      </c>
      <c r="C20" s="57"/>
      <c r="D20" s="58">
        <v>27.183085290000001</v>
      </c>
      <c r="E20" s="102">
        <v>11.953416259999983</v>
      </c>
      <c r="F20" s="103">
        <v>85.984116999999998</v>
      </c>
      <c r="H20" s="68">
        <v>213.32019208687109</v>
      </c>
      <c r="I20" s="73">
        <v>9.5272276054446206</v>
      </c>
      <c r="J20" s="69">
        <v>0.26159847980268247</v>
      </c>
      <c r="K20" s="70">
        <v>438.01696636958098</v>
      </c>
      <c r="L20" s="64"/>
      <c r="M20" s="71">
        <v>204.49033636850044</v>
      </c>
      <c r="N20" s="73">
        <v>7.0250627278701003</v>
      </c>
      <c r="O20" s="69">
        <v>0.18461542797160446</v>
      </c>
      <c r="P20" s="70">
        <v>535.28704563847589</v>
      </c>
      <c r="Q20" s="64"/>
      <c r="R20" s="71">
        <v>218.88316746611343</v>
      </c>
      <c r="S20" s="73">
        <v>5.0594824934524425</v>
      </c>
      <c r="T20" s="69">
        <v>0.1698555767327127</v>
      </c>
      <c r="U20" s="70">
        <v>634.47234736504288</v>
      </c>
      <c r="V20" s="67"/>
      <c r="W20" s="71">
        <v>220.3509553959432</v>
      </c>
      <c r="X20" s="73">
        <v>3.9316896688512637</v>
      </c>
      <c r="Y20" s="69">
        <v>0.15570945698597288</v>
      </c>
      <c r="Z20" s="70">
        <v>707.21349485727831</v>
      </c>
      <c r="AB20" s="65">
        <v>211.82516268322942</v>
      </c>
      <c r="AC20" s="72">
        <v>2.3553825346201163</v>
      </c>
      <c r="AD20" s="59">
        <v>8.3645324940468904E-2</v>
      </c>
      <c r="AE20" s="63">
        <v>832.81727655782743</v>
      </c>
      <c r="AG20" s="65">
        <v>214.32494308827222</v>
      </c>
      <c r="AH20" s="72">
        <v>1.4828742400674337</v>
      </c>
      <c r="AI20" s="59">
        <v>7.9654106843555381E-2</v>
      </c>
      <c r="AJ20" s="63">
        <v>911.59188706457508</v>
      </c>
      <c r="AL20" s="65">
        <v>214.66865501027175</v>
      </c>
      <c r="AM20" s="72">
        <v>1.1150477062727355</v>
      </c>
      <c r="AN20" s="59">
        <v>7.6697118636309763E-2</v>
      </c>
      <c r="AO20" s="63">
        <v>947.49945655610327</v>
      </c>
      <c r="AQ20" s="65">
        <v>221.23930324462282</v>
      </c>
      <c r="AR20" s="72">
        <v>0.81794990140591095</v>
      </c>
      <c r="AS20" s="59">
        <v>0.10462796012230592</v>
      </c>
      <c r="AT20" s="63">
        <v>973.63468247605977</v>
      </c>
      <c r="AV20" s="65">
        <v>223.07196575912423</v>
      </c>
      <c r="AW20" s="72">
        <v>0.3855966432287225</v>
      </c>
      <c r="AX20" s="59">
        <v>0.10862992785641049</v>
      </c>
      <c r="AY20" s="63">
        <v>1020.091679022313</v>
      </c>
    </row>
    <row r="21" spans="1:51" x14ac:dyDescent="0.25">
      <c r="A21" s="55">
        <v>28022</v>
      </c>
      <c r="B21" s="56">
        <v>5.4305555555555558E-2</v>
      </c>
      <c r="C21" s="57"/>
      <c r="D21" s="58">
        <v>27.87425618</v>
      </c>
      <c r="E21" s="102">
        <v>11.537790889999997</v>
      </c>
      <c r="F21" s="103">
        <v>84.702986999999993</v>
      </c>
      <c r="H21" s="68">
        <v>214.36475757878804</v>
      </c>
      <c r="I21" s="73">
        <v>12.494281695358918</v>
      </c>
      <c r="J21" s="69">
        <v>0.40218409065062422</v>
      </c>
      <c r="K21" s="70">
        <v>352.61272790248677</v>
      </c>
      <c r="L21" s="64"/>
      <c r="M21" s="71">
        <v>203.56266078594183</v>
      </c>
      <c r="N21" s="73">
        <v>9.0410607006283445</v>
      </c>
      <c r="O21" s="69">
        <v>0.25490770194145879</v>
      </c>
      <c r="P21" s="70">
        <v>449.27598094306057</v>
      </c>
      <c r="Q21" s="64"/>
      <c r="R21" s="71">
        <v>220.30651675297787</v>
      </c>
      <c r="S21" s="73">
        <v>6.5255517306655708</v>
      </c>
      <c r="T21" s="69">
        <v>0.22079638804423002</v>
      </c>
      <c r="U21" s="70">
        <v>548.93474371923401</v>
      </c>
      <c r="V21" s="67"/>
      <c r="W21" s="71">
        <v>221.76693352555301</v>
      </c>
      <c r="X21" s="73">
        <v>5.1560303598145802</v>
      </c>
      <c r="Y21" s="69">
        <v>0.19584681713832938</v>
      </c>
      <c r="Z21" s="70">
        <v>621.83352083548505</v>
      </c>
      <c r="AB21" s="71">
        <v>212.00499370988541</v>
      </c>
      <c r="AC21" s="73">
        <v>3.3429266216849074</v>
      </c>
      <c r="AD21" s="69">
        <v>9.5749587826692684E-2</v>
      </c>
      <c r="AE21" s="70">
        <v>745.83004350106592</v>
      </c>
      <c r="AG21" s="65">
        <v>214.71200213342399</v>
      </c>
      <c r="AH21" s="72">
        <v>2.356947585390623</v>
      </c>
      <c r="AI21" s="59">
        <v>8.9984086377350031E-2</v>
      </c>
      <c r="AJ21" s="63">
        <v>824.71166872517324</v>
      </c>
      <c r="AL21" s="65">
        <v>215.0605281490387</v>
      </c>
      <c r="AM21" s="72">
        <v>1.9478864373212186</v>
      </c>
      <c r="AN21" s="59">
        <v>8.5955549607125273E-2</v>
      </c>
      <c r="AO21" s="63">
        <v>860.62600412322422</v>
      </c>
      <c r="AQ21" s="65">
        <v>222.21601105544678</v>
      </c>
      <c r="AR21" s="72">
        <v>1.6071606439584198</v>
      </c>
      <c r="AS21" s="59">
        <v>0.12106507296039973</v>
      </c>
      <c r="AT21" s="63">
        <v>887.9475859129592</v>
      </c>
      <c r="AV21" s="65">
        <v>224.14254435913981</v>
      </c>
      <c r="AW21" s="72">
        <v>1.1294678209991662</v>
      </c>
      <c r="AX21" s="59">
        <v>0.12516912389985521</v>
      </c>
      <c r="AY21" s="63">
        <v>934.86379539122549</v>
      </c>
    </row>
    <row r="22" spans="1:51" x14ac:dyDescent="0.25">
      <c r="A22" s="55">
        <v>28022</v>
      </c>
      <c r="B22" s="56">
        <v>5.4444444444444441E-2</v>
      </c>
      <c r="C22" s="57"/>
      <c r="D22" s="58">
        <v>28.559816300000001</v>
      </c>
      <c r="E22" s="102">
        <v>11.118645770000001</v>
      </c>
      <c r="F22" s="103">
        <v>83.318579</v>
      </c>
      <c r="H22" s="68">
        <v>216.09179553101404</v>
      </c>
      <c r="I22" s="73">
        <v>17.022521972698115</v>
      </c>
      <c r="J22" s="69">
        <v>0.71698093609589475</v>
      </c>
      <c r="K22" s="70">
        <v>268.98796723031199</v>
      </c>
      <c r="L22" s="64"/>
      <c r="M22" s="71">
        <v>202.17768907343876</v>
      </c>
      <c r="N22" s="73">
        <v>11.779983923378847</v>
      </c>
      <c r="O22" s="69">
        <v>0.38556787755565708</v>
      </c>
      <c r="P22" s="70">
        <v>364.4283622659994</v>
      </c>
      <c r="Q22" s="64"/>
      <c r="R22" s="71">
        <v>222.24253242749944</v>
      </c>
      <c r="S22" s="73">
        <v>8.3517913333935514</v>
      </c>
      <c r="T22" s="69">
        <v>0.30364446140357942</v>
      </c>
      <c r="U22" s="70">
        <v>464.55200108385498</v>
      </c>
      <c r="V22" s="67"/>
      <c r="W22" s="71">
        <v>223.61856599889617</v>
      </c>
      <c r="X22" s="73">
        <v>6.6158129225125419</v>
      </c>
      <c r="Y22" s="69">
        <v>0.25704417192879914</v>
      </c>
      <c r="Z22" s="70">
        <v>537.55211491430896</v>
      </c>
      <c r="AB22" s="71">
        <v>212.2246793914164</v>
      </c>
      <c r="AC22" s="73">
        <v>4.4708244265241941</v>
      </c>
      <c r="AD22" s="69">
        <v>0.11292708575455414</v>
      </c>
      <c r="AE22" s="70">
        <v>659.41303158042967</v>
      </c>
      <c r="AG22" s="71">
        <v>215.18172294808306</v>
      </c>
      <c r="AH22" s="73">
        <v>3.3295205223053932</v>
      </c>
      <c r="AI22" s="69">
        <v>0.10416932501874243</v>
      </c>
      <c r="AJ22" s="70">
        <v>738.40182600479795</v>
      </c>
      <c r="AL22" s="65">
        <v>215.53205231301041</v>
      </c>
      <c r="AM22" s="72">
        <v>2.8654839116920803</v>
      </c>
      <c r="AN22" s="59">
        <v>9.8491669731836665E-2</v>
      </c>
      <c r="AO22" s="63">
        <v>774.31430017261039</v>
      </c>
      <c r="AQ22" s="65">
        <v>223.38859957891853</v>
      </c>
      <c r="AR22" s="72">
        <v>2.4658635254015686</v>
      </c>
      <c r="AS22" s="59">
        <v>0.14305223511399232</v>
      </c>
      <c r="AT22" s="63">
        <v>803.05202072411282</v>
      </c>
      <c r="AV22" s="65">
        <v>225.4144626084057</v>
      </c>
      <c r="AW22" s="72">
        <v>1.9291522472349629</v>
      </c>
      <c r="AX22" s="59">
        <v>0.14686170133431389</v>
      </c>
      <c r="AY22" s="63">
        <v>850.48793738348775</v>
      </c>
    </row>
    <row r="23" spans="1:51" x14ac:dyDescent="0.25">
      <c r="A23" s="55">
        <v>28022</v>
      </c>
      <c r="B23" s="56">
        <v>5.4583333333333338E-2</v>
      </c>
      <c r="C23" s="57"/>
      <c r="D23" s="58">
        <v>29.238754910000001</v>
      </c>
      <c r="E23" s="102">
        <v>10.696453140000017</v>
      </c>
      <c r="F23" s="103">
        <v>81.817003999999997</v>
      </c>
      <c r="H23" s="68">
        <v>219.51394953718491</v>
      </c>
      <c r="I23" s="73">
        <v>25.012794991920714</v>
      </c>
      <c r="J23" s="69">
        <v>1.5897433847885194</v>
      </c>
      <c r="K23" s="70">
        <v>188.93224225213532</v>
      </c>
      <c r="L23" s="64"/>
      <c r="M23" s="71">
        <v>199.90917743558788</v>
      </c>
      <c r="N23" s="73">
        <v>15.849028545016628</v>
      </c>
      <c r="O23" s="69">
        <v>0.66548707083566017</v>
      </c>
      <c r="P23" s="70">
        <v>281.45714280475352</v>
      </c>
      <c r="Q23" s="64"/>
      <c r="R23" s="71">
        <v>225.02445357702749</v>
      </c>
      <c r="S23" s="73">
        <v>10.750125493638516</v>
      </c>
      <c r="T23" s="69">
        <v>0.44931233426580752</v>
      </c>
      <c r="U23" s="70">
        <v>381.87488968958417</v>
      </c>
      <c r="V23" s="67"/>
      <c r="W23" s="71">
        <v>226.13875029197823</v>
      </c>
      <c r="X23" s="73">
        <v>8.4247769801707246</v>
      </c>
      <c r="Y23" s="69">
        <v>0.35564173364689866</v>
      </c>
      <c r="Z23" s="70">
        <v>454.82174392030953</v>
      </c>
      <c r="AB23" s="71">
        <v>212.50140479016801</v>
      </c>
      <c r="AC23" s="73">
        <v>5.7976264575101064</v>
      </c>
      <c r="AD23" s="69">
        <v>0.13843030578789758</v>
      </c>
      <c r="AE23" s="70">
        <v>573.73275033140271</v>
      </c>
      <c r="AG23" s="71">
        <v>215.76515492583624</v>
      </c>
      <c r="AH23" s="73">
        <v>4.4357566096583048</v>
      </c>
      <c r="AI23" s="69">
        <v>0.12431221650680306</v>
      </c>
      <c r="AJ23" s="70">
        <v>652.82559025680007</v>
      </c>
      <c r="AL23" s="71">
        <v>216.11143562555731</v>
      </c>
      <c r="AM23" s="73">
        <v>3.8962017365493238</v>
      </c>
      <c r="AN23" s="69">
        <v>0.11597728718915962</v>
      </c>
      <c r="AO23" s="70">
        <v>688.72331026511438</v>
      </c>
      <c r="AQ23" s="71">
        <v>224.82133274747108</v>
      </c>
      <c r="AR23" s="73">
        <v>3.4142996459712038</v>
      </c>
      <c r="AS23" s="69">
        <v>0.17310210202032222</v>
      </c>
      <c r="AT23" s="70">
        <v>719.1810293338599</v>
      </c>
      <c r="AV23" s="65">
        <v>226.9484947114895</v>
      </c>
      <c r="AW23" s="72">
        <v>2.7990021769596378</v>
      </c>
      <c r="AX23" s="59">
        <v>0.17579958578788796</v>
      </c>
      <c r="AY23" s="63">
        <v>767.20856954770056</v>
      </c>
    </row>
    <row r="24" spans="1:51" x14ac:dyDescent="0.25">
      <c r="A24" s="55">
        <v>28022</v>
      </c>
      <c r="B24" s="56">
        <v>5.4722222222222228E-2</v>
      </c>
      <c r="C24" s="57"/>
      <c r="D24" s="58">
        <v>29.90974932</v>
      </c>
      <c r="E24" s="102">
        <v>10.271925119999992</v>
      </c>
      <c r="F24" s="103">
        <v>80.181726999999995</v>
      </c>
      <c r="H24" s="68">
        <v>229.43900217173643</v>
      </c>
      <c r="I24" s="73">
        <v>42.243298009022872</v>
      </c>
      <c r="J24" s="69">
        <v>3.8192940356153224</v>
      </c>
      <c r="K24" s="70">
        <v>118.56544732574179</v>
      </c>
      <c r="L24" s="64"/>
      <c r="M24" s="71">
        <v>195.5821110955273</v>
      </c>
      <c r="N24" s="73">
        <v>22.71342227248493</v>
      </c>
      <c r="O24" s="69">
        <v>1.3887416154125936</v>
      </c>
      <c r="P24" s="70">
        <v>202.02718905635274</v>
      </c>
      <c r="Q24" s="64"/>
      <c r="R24" s="71">
        <v>229.33683441070377</v>
      </c>
      <c r="S24" s="73">
        <v>14.118020604786249</v>
      </c>
      <c r="T24" s="69">
        <v>0.73149971837107319</v>
      </c>
      <c r="U24" s="70">
        <v>301.92682968836328</v>
      </c>
      <c r="V24" s="67"/>
      <c r="W24" s="71">
        <v>229.75183399851565</v>
      </c>
      <c r="X24" s="73">
        <v>10.775097600654785</v>
      </c>
      <c r="Y24" s="69">
        <v>0.52545138591690954</v>
      </c>
      <c r="Z24" s="70">
        <v>374.40007245316139</v>
      </c>
      <c r="AB24" s="71">
        <v>212.86381889478508</v>
      </c>
      <c r="AC24" s="73">
        <v>7.4193136414741607</v>
      </c>
      <c r="AD24" s="69">
        <v>0.17855632494508317</v>
      </c>
      <c r="AE24" s="70">
        <v>489.02063821411565</v>
      </c>
      <c r="AG24" s="71">
        <v>216.51072468140993</v>
      </c>
      <c r="AH24" s="73">
        <v>5.7295187793766686</v>
      </c>
      <c r="AI24" s="69">
        <v>0.15411398424316622</v>
      </c>
      <c r="AJ24" s="70">
        <v>568.20566705221893</v>
      </c>
      <c r="AL24" s="71">
        <v>216.84159469387291</v>
      </c>
      <c r="AM24" s="73">
        <v>5.0823967682252249</v>
      </c>
      <c r="AN24" s="69">
        <v>0.14125381762830008</v>
      </c>
      <c r="AO24" s="70">
        <v>604.0680709740476</v>
      </c>
      <c r="AQ24" s="71">
        <v>226.60819240315024</v>
      </c>
      <c r="AR24" s="73">
        <v>4.4807064003682298</v>
      </c>
      <c r="AS24" s="69">
        <v>0.21518685284934408</v>
      </c>
      <c r="AT24" s="70">
        <v>636.65702021836967</v>
      </c>
      <c r="AV24" s="71">
        <v>228.83058496998473</v>
      </c>
      <c r="AW24" s="73">
        <v>3.7580628584821065</v>
      </c>
      <c r="AX24" s="69">
        <v>0.21511734659537254</v>
      </c>
      <c r="AY24" s="70">
        <v>685.35982522446909</v>
      </c>
    </row>
    <row r="25" spans="1:51" x14ac:dyDescent="0.25">
      <c r="A25" s="55">
        <v>28022</v>
      </c>
      <c r="B25" s="56">
        <v>5.486111111111111E-2</v>
      </c>
      <c r="C25" s="57"/>
      <c r="D25" s="58">
        <v>30.57104022</v>
      </c>
      <c r="E25" s="102">
        <v>9.8461157699999831</v>
      </c>
      <c r="F25" s="103">
        <v>78.393027000000004</v>
      </c>
      <c r="H25" s="68">
        <v>304.31942280911335</v>
      </c>
      <c r="I25" s="73">
        <v>68.947220386838382</v>
      </c>
      <c r="J25" s="69">
        <v>3.7480425700027129</v>
      </c>
      <c r="K25" s="70">
        <v>83.828893396032484</v>
      </c>
      <c r="L25" s="64"/>
      <c r="M25" s="71">
        <v>184.53741765866388</v>
      </c>
      <c r="N25" s="73">
        <v>36.363057364829686</v>
      </c>
      <c r="O25" s="69">
        <v>3.255997039728066</v>
      </c>
      <c r="P25" s="70">
        <v>131.2700349281663</v>
      </c>
      <c r="Q25" s="64"/>
      <c r="R25" s="71">
        <v>236.78937762650298</v>
      </c>
      <c r="S25" s="73">
        <v>19.230181146827636</v>
      </c>
      <c r="T25" s="69">
        <v>1.3291976340397582</v>
      </c>
      <c r="U25" s="70">
        <v>226.89660715455983</v>
      </c>
      <c r="V25" s="67"/>
      <c r="W25" s="71">
        <v>235.30044283879863</v>
      </c>
      <c r="X25" s="73">
        <v>13.999681586208389</v>
      </c>
      <c r="Y25" s="69">
        <v>0.83917279130676092</v>
      </c>
      <c r="Z25" s="70">
        <v>297.68034465603654</v>
      </c>
      <c r="AB25" s="71">
        <v>213.36336520504051</v>
      </c>
      <c r="AC25" s="73">
        <v>9.5042466600511037</v>
      </c>
      <c r="AD25" s="69">
        <v>0.24675018065973586</v>
      </c>
      <c r="AE25" s="70">
        <v>405.61209880249504</v>
      </c>
      <c r="AG25" s="71">
        <v>217.49802545408741</v>
      </c>
      <c r="AH25" s="73">
        <v>7.2973211085110341</v>
      </c>
      <c r="AI25" s="69">
        <v>0.20053831042420167</v>
      </c>
      <c r="AJ25" s="70">
        <v>484.8548883124588</v>
      </c>
      <c r="AL25" s="71">
        <v>217.79085719179758</v>
      </c>
      <c r="AM25" s="73">
        <v>6.4899784526335873</v>
      </c>
      <c r="AN25" s="69">
        <v>0.17943133287298463</v>
      </c>
      <c r="AO25" s="70">
        <v>520.64679373362208</v>
      </c>
      <c r="AQ25" s="71">
        <v>228.89081492275577</v>
      </c>
      <c r="AR25" s="73">
        <v>5.7049916649261947</v>
      </c>
      <c r="AS25" s="69">
        <v>0.27574525807756528</v>
      </c>
      <c r="AT25" s="70">
        <v>555.93804299958265</v>
      </c>
      <c r="AV25" s="71">
        <v>231.18485498002062</v>
      </c>
      <c r="AW25" s="73">
        <v>4.831530722934124</v>
      </c>
      <c r="AX25" s="69">
        <v>0.26955271975293077</v>
      </c>
      <c r="AY25" s="70">
        <v>605.40824171611666</v>
      </c>
    </row>
    <row r="26" spans="1:51" x14ac:dyDescent="0.25">
      <c r="A26" s="55">
        <v>28022</v>
      </c>
      <c r="B26" s="56">
        <v>5.5E-2</v>
      </c>
      <c r="C26" s="57"/>
      <c r="D26" s="58">
        <v>31.220252370000001</v>
      </c>
      <c r="E26" s="102">
        <v>9.4205693800000176</v>
      </c>
      <c r="F26" s="103">
        <v>76.427466999999993</v>
      </c>
      <c r="H26" s="68">
        <v>10.312123476120046</v>
      </c>
      <c r="I26" s="73">
        <v>39.591576760120041</v>
      </c>
      <c r="J26" s="69">
        <v>1.5459614296343069</v>
      </c>
      <c r="K26" s="70">
        <v>118.43439673092465</v>
      </c>
      <c r="L26" s="64"/>
      <c r="M26" s="71">
        <v>134.76340414929717</v>
      </c>
      <c r="N26" s="73">
        <v>58.879030124028802</v>
      </c>
      <c r="O26" s="69">
        <v>3.9074190956735535</v>
      </c>
      <c r="P26" s="70">
        <v>89.189456630390893</v>
      </c>
      <c r="Q26" s="64"/>
      <c r="R26" s="71">
        <v>251.77823568056746</v>
      </c>
      <c r="S26" s="73">
        <v>27.322967199696606</v>
      </c>
      <c r="T26" s="69">
        <v>2.4558263153055373</v>
      </c>
      <c r="U26" s="70">
        <v>162.30590564523729</v>
      </c>
      <c r="V26" s="67"/>
      <c r="W26" s="71">
        <v>244.62021791797406</v>
      </c>
      <c r="X26" s="73">
        <v>18.633547848727147</v>
      </c>
      <c r="Y26" s="69">
        <v>1.431600174752705</v>
      </c>
      <c r="Z26" s="70">
        <v>227.53238478865401</v>
      </c>
      <c r="AB26" s="71">
        <v>214.10221514041817</v>
      </c>
      <c r="AC26" s="73">
        <v>12.375033587084966</v>
      </c>
      <c r="AD26" s="69">
        <v>0.3757045143256168</v>
      </c>
      <c r="AE26" s="70">
        <v>324.02366232665435</v>
      </c>
      <c r="AG26" s="71">
        <v>218.86686323313975</v>
      </c>
      <c r="AH26" s="73">
        <v>9.2864162028584509</v>
      </c>
      <c r="AI26" s="69">
        <v>0.27781725690809939</v>
      </c>
      <c r="AJ26" s="70">
        <v>403.22909701438482</v>
      </c>
      <c r="AL26" s="71">
        <v>219.07429656301358</v>
      </c>
      <c r="AM26" s="73">
        <v>8.226670978151315</v>
      </c>
      <c r="AN26" s="69">
        <v>0.240355449303015</v>
      </c>
      <c r="AO26" s="70">
        <v>438.88533378627216</v>
      </c>
      <c r="AQ26" s="71">
        <v>231.88954172285133</v>
      </c>
      <c r="AR26" s="73">
        <v>7.1436829263749759</v>
      </c>
      <c r="AS26" s="69">
        <v>0.36537051630502065</v>
      </c>
      <c r="AT26" s="70">
        <v>477.69416576317792</v>
      </c>
      <c r="AV26" s="71">
        <v>234.1940369187412</v>
      </c>
      <c r="AW26" s="73">
        <v>6.0519718945646774</v>
      </c>
      <c r="AX26" s="69">
        <v>0.34620041431398496</v>
      </c>
      <c r="AY26" s="70">
        <v>528.01933346100486</v>
      </c>
    </row>
    <row r="27" spans="1:51" x14ac:dyDescent="0.25">
      <c r="A27" s="55">
        <v>28022</v>
      </c>
      <c r="B27" s="56">
        <v>5.5138888888888883E-2</v>
      </c>
      <c r="C27" s="57"/>
      <c r="D27" s="58">
        <v>31.854141909999999</v>
      </c>
      <c r="E27" s="102">
        <v>8.9975327600000128</v>
      </c>
      <c r="F27" s="103">
        <v>74.257540000000006</v>
      </c>
      <c r="H27" s="68">
        <v>19.410698410353461</v>
      </c>
      <c r="I27" s="73">
        <v>22.724635747193492</v>
      </c>
      <c r="J27" s="69">
        <v>0.70043446438359125</v>
      </c>
      <c r="K27" s="70">
        <v>185.04989746431031</v>
      </c>
      <c r="L27" s="64"/>
      <c r="M27" s="71">
        <v>61.975295823447688</v>
      </c>
      <c r="N27" s="73">
        <v>41.67175943493875</v>
      </c>
      <c r="O27" s="69">
        <v>1.8331699485099142</v>
      </c>
      <c r="P27" s="70">
        <v>110.71071347112589</v>
      </c>
      <c r="Q27" s="64"/>
      <c r="R27" s="71">
        <v>284.99231390451155</v>
      </c>
      <c r="S27" s="73">
        <v>36.430162282656909</v>
      </c>
      <c r="T27" s="69">
        <v>3.0504346046949271</v>
      </c>
      <c r="U27" s="70">
        <v>122.88342936965405</v>
      </c>
      <c r="V27" s="67"/>
      <c r="W27" s="71">
        <v>261.82644999514372</v>
      </c>
      <c r="X27" s="73">
        <v>25.007874417468788</v>
      </c>
      <c r="Y27" s="69">
        <v>2.295537517346423</v>
      </c>
      <c r="Z27" s="70">
        <v>170.4893178612125</v>
      </c>
      <c r="AB27" s="71">
        <v>215.3151440072659</v>
      </c>
      <c r="AC27" s="73">
        <v>16.728036581343307</v>
      </c>
      <c r="AD27" s="69">
        <v>0.66010391561678972</v>
      </c>
      <c r="AE27" s="70">
        <v>245.13316072277067</v>
      </c>
      <c r="AG27" s="71">
        <v>220.88517332139185</v>
      </c>
      <c r="AH27" s="73">
        <v>11.965971616743481</v>
      </c>
      <c r="AI27" s="69">
        <v>0.4181889370105934</v>
      </c>
      <c r="AJ27" s="70">
        <v>324.02663211379956</v>
      </c>
      <c r="AL27" s="71">
        <v>220.90006748237309</v>
      </c>
      <c r="AM27" s="73">
        <v>10.479235624061742</v>
      </c>
      <c r="AN27" s="69">
        <v>0.3446546327262674</v>
      </c>
      <c r="AO27" s="70">
        <v>359.41453674561507</v>
      </c>
      <c r="AQ27" s="71">
        <v>235.9576745526206</v>
      </c>
      <c r="AR27" s="73">
        <v>8.8746911817339722</v>
      </c>
      <c r="AS27" s="69">
        <v>0.50121315622103013</v>
      </c>
      <c r="AT27" s="70">
        <v>402.93665253201397</v>
      </c>
      <c r="AV27" s="71">
        <v>238.13055455025275</v>
      </c>
      <c r="AW27" s="73">
        <v>7.4584576505781692</v>
      </c>
      <c r="AX27" s="69">
        <v>0.45512715566616524</v>
      </c>
      <c r="AY27" s="70">
        <v>454.16101513059027</v>
      </c>
    </row>
    <row r="28" spans="1:51" x14ac:dyDescent="0.25">
      <c r="A28" s="55">
        <v>28022</v>
      </c>
      <c r="B28" s="56">
        <v>5.527777777777778E-2</v>
      </c>
      <c r="C28" s="57"/>
      <c r="D28" s="58">
        <v>32.468258929999998</v>
      </c>
      <c r="E28" s="102">
        <v>8.5802452899999935</v>
      </c>
      <c r="F28" s="103">
        <v>71.851883999999998</v>
      </c>
      <c r="H28" s="68">
        <v>22.650902537843812</v>
      </c>
      <c r="I28" s="73">
        <v>14.897739337254096</v>
      </c>
      <c r="J28" s="69">
        <v>0.39260743667682457</v>
      </c>
      <c r="K28" s="70">
        <v>257.92554935761478</v>
      </c>
      <c r="L28" s="64"/>
      <c r="M28" s="71">
        <v>46.067341301126866</v>
      </c>
      <c r="N28" s="73">
        <v>24.094509517324941</v>
      </c>
      <c r="O28" s="69">
        <v>0.81902939955208509</v>
      </c>
      <c r="P28" s="70">
        <v>170.59512886070638</v>
      </c>
      <c r="Q28" s="64"/>
      <c r="R28" s="71">
        <v>329.63131056805344</v>
      </c>
      <c r="S28" s="73">
        <v>32.754904650767521</v>
      </c>
      <c r="T28" s="69">
        <v>2.0000942668594193</v>
      </c>
      <c r="U28" s="70">
        <v>129.74176060942267</v>
      </c>
      <c r="V28" s="67"/>
      <c r="W28" s="71">
        <v>292.46444566145993</v>
      </c>
      <c r="X28" s="73">
        <v>30.025859074039289</v>
      </c>
      <c r="Y28" s="69">
        <v>2.5318564922095845</v>
      </c>
      <c r="Z28" s="70">
        <v>140.22963814029058</v>
      </c>
      <c r="AB28" s="71">
        <v>217.68311992964442</v>
      </c>
      <c r="AC28" s="73">
        <v>24.333223792077547</v>
      </c>
      <c r="AD28" s="69">
        <v>1.4353842404859594</v>
      </c>
      <c r="AE28" s="70">
        <v>170.71832124431438</v>
      </c>
      <c r="AG28" s="71">
        <v>224.13150356425027</v>
      </c>
      <c r="AH28" s="73">
        <v>15.872232725004258</v>
      </c>
      <c r="AI28" s="69">
        <v>0.70399037307586299</v>
      </c>
      <c r="AJ28" s="70">
        <v>248.40174111261848</v>
      </c>
      <c r="AL28" s="71">
        <v>223.68172964814599</v>
      </c>
      <c r="AM28" s="73">
        <v>13.594729886978726</v>
      </c>
      <c r="AN28" s="69">
        <v>0.54000399057171844</v>
      </c>
      <c r="AO28" s="70">
        <v>283.21737822398092</v>
      </c>
      <c r="AQ28" s="71">
        <v>241.67279265687858</v>
      </c>
      <c r="AR28" s="73">
        <v>10.993450726303664</v>
      </c>
      <c r="AS28" s="69">
        <v>0.70812223166846378</v>
      </c>
      <c r="AT28" s="70">
        <v>333.23801018634799</v>
      </c>
      <c r="AV28" s="71">
        <v>243.39843217243634</v>
      </c>
      <c r="AW28" s="73">
        <v>9.0877659209576471</v>
      </c>
      <c r="AX28" s="69">
        <v>0.60823593967260603</v>
      </c>
      <c r="AY28" s="70">
        <v>385.25841033646446</v>
      </c>
    </row>
    <row r="29" spans="1:51" x14ac:dyDescent="0.25">
      <c r="A29" s="55">
        <v>28022</v>
      </c>
      <c r="B29" s="56">
        <v>5.541666666666667E-2</v>
      </c>
      <c r="C29" s="57"/>
      <c r="D29" s="58">
        <v>33.056573630000003</v>
      </c>
      <c r="E29" s="102">
        <v>8.1732792199999835</v>
      </c>
      <c r="F29" s="103">
        <v>69.176761999999997</v>
      </c>
      <c r="H29" s="68">
        <v>24.297108177006791</v>
      </c>
      <c r="I29" s="73">
        <v>10.468475329008934</v>
      </c>
      <c r="J29" s="69">
        <v>0.25315528161791245</v>
      </c>
      <c r="K29" s="70">
        <v>330.52128638201043</v>
      </c>
      <c r="L29" s="64"/>
      <c r="M29" s="71">
        <v>40.654515792256099</v>
      </c>
      <c r="N29" s="73">
        <v>15.682867068595259</v>
      </c>
      <c r="O29" s="69">
        <v>0.44507503785305969</v>
      </c>
      <c r="P29" s="70">
        <v>238.78964289250368</v>
      </c>
      <c r="Q29" s="64"/>
      <c r="R29" s="71">
        <v>354.15873225141138</v>
      </c>
      <c r="S29" s="73">
        <v>22.396424425032041</v>
      </c>
      <c r="T29" s="69">
        <v>1.0514846057508807</v>
      </c>
      <c r="U29" s="70">
        <v>173.85229267963621</v>
      </c>
      <c r="V29" s="67"/>
      <c r="W29" s="71">
        <v>326.89629553539544</v>
      </c>
      <c r="X29" s="73">
        <v>26.64060935789896</v>
      </c>
      <c r="Y29" s="69">
        <v>1.7449363134495697</v>
      </c>
      <c r="Z29" s="70">
        <v>149.53897478825027</v>
      </c>
      <c r="AB29" s="71">
        <v>224.29602012218862</v>
      </c>
      <c r="AC29" s="73">
        <v>40.644306642800657</v>
      </c>
      <c r="AD29" s="69">
        <v>3.5618636968005855</v>
      </c>
      <c r="AE29" s="70">
        <v>105.69777675140911</v>
      </c>
      <c r="AG29" s="71">
        <v>230.0889613936582</v>
      </c>
      <c r="AH29" s="73">
        <v>22.172413555963928</v>
      </c>
      <c r="AI29" s="69">
        <v>1.3612106002177191</v>
      </c>
      <c r="AJ29" s="70">
        <v>178.51646059780339</v>
      </c>
      <c r="AL29" s="71">
        <v>228.35295662153146</v>
      </c>
      <c r="AM29" s="73">
        <v>18.266914421883897</v>
      </c>
      <c r="AN29" s="69">
        <v>0.94599844062598437</v>
      </c>
      <c r="AO29" s="70">
        <v>211.94876384166824</v>
      </c>
      <c r="AQ29" s="71">
        <v>249.9621585793239</v>
      </c>
      <c r="AR29" s="73">
        <v>13.566279849324349</v>
      </c>
      <c r="AS29" s="69">
        <v>1.0065946374177024</v>
      </c>
      <c r="AT29" s="70">
        <v>271.08599567904719</v>
      </c>
      <c r="AV29" s="71">
        <v>250.56755286791821</v>
      </c>
      <c r="AW29" s="73">
        <v>10.941872608143029</v>
      </c>
      <c r="AX29" s="69">
        <v>0.81078594430695261</v>
      </c>
      <c r="AY29" s="70">
        <v>323.39472082397145</v>
      </c>
    </row>
    <row r="30" spans="1:51" x14ac:dyDescent="0.25">
      <c r="A30" s="55">
        <v>28022</v>
      </c>
      <c r="B30" s="56">
        <v>5.5555555555555552E-2</v>
      </c>
      <c r="C30" s="57"/>
      <c r="D30" s="58">
        <v>33.611019200000001</v>
      </c>
      <c r="E30" s="102">
        <v>7.7829618999999752</v>
      </c>
      <c r="F30" s="103">
        <v>66.200740999999994</v>
      </c>
      <c r="H30" s="68">
        <v>25.284465869636868</v>
      </c>
      <c r="I30" s="73">
        <v>7.5913294154252116</v>
      </c>
      <c r="J30" s="69">
        <v>0.1783075684432458</v>
      </c>
      <c r="K30" s="70">
        <v>400.15690313426848</v>
      </c>
      <c r="L30" s="64"/>
      <c r="M30" s="71">
        <v>38.025629342661659</v>
      </c>
      <c r="N30" s="73">
        <v>10.993908557092672</v>
      </c>
      <c r="O30" s="69">
        <v>0.27820137154430385</v>
      </c>
      <c r="P30" s="70">
        <v>306.50472760728024</v>
      </c>
      <c r="Q30" s="64"/>
      <c r="R30" s="71">
        <v>5.2392648809477533</v>
      </c>
      <c r="S30" s="73">
        <v>15.360256502507328</v>
      </c>
      <c r="T30" s="69">
        <v>0.59137930984553611</v>
      </c>
      <c r="U30" s="70">
        <v>231.12351651674001</v>
      </c>
      <c r="V30" s="67"/>
      <c r="W30" s="71">
        <v>348.32830923562489</v>
      </c>
      <c r="X30" s="73">
        <v>19.491271243695557</v>
      </c>
      <c r="Y30" s="69">
        <v>1.0070420755875864</v>
      </c>
      <c r="Z30" s="70">
        <v>188.29269228977242</v>
      </c>
      <c r="AB30" s="71">
        <v>283.63209841708198</v>
      </c>
      <c r="AC30" s="73">
        <v>73.50958834725111</v>
      </c>
      <c r="AD30" s="69">
        <v>3.9871069494892959</v>
      </c>
      <c r="AE30" s="70">
        <v>68.989297416478976</v>
      </c>
      <c r="AG30" s="71">
        <v>243.62819004394211</v>
      </c>
      <c r="AH30" s="73">
        <v>33.31736817571101</v>
      </c>
      <c r="AI30" s="69">
        <v>2.735049408742007</v>
      </c>
      <c r="AJ30" s="70">
        <v>119.34821683481748</v>
      </c>
      <c r="AL30" s="71">
        <v>237.42284406915644</v>
      </c>
      <c r="AM30" s="73">
        <v>25.909848093338891</v>
      </c>
      <c r="AN30" s="69">
        <v>1.8245253912195032</v>
      </c>
      <c r="AO30" s="70">
        <v>148.8077276887104</v>
      </c>
      <c r="AQ30" s="71">
        <v>262.11218002591295</v>
      </c>
      <c r="AR30" s="73">
        <v>16.437438380966924</v>
      </c>
      <c r="AS30" s="69">
        <v>1.3531637872816835</v>
      </c>
      <c r="AT30" s="70">
        <v>220.331797211733</v>
      </c>
      <c r="AV30" s="71">
        <v>260.30894959001864</v>
      </c>
      <c r="AW30" s="73">
        <v>12.900308654936838</v>
      </c>
      <c r="AX30" s="69">
        <v>1.0355777826767663</v>
      </c>
      <c r="AY30" s="70">
        <v>271.47841083145016</v>
      </c>
    </row>
    <row r="31" spans="1:51" x14ac:dyDescent="0.25">
      <c r="A31" s="55">
        <v>28022</v>
      </c>
      <c r="B31" s="56">
        <v>5.5694444444444442E-2</v>
      </c>
      <c r="C31" s="57"/>
      <c r="D31" s="58">
        <v>34.121262260000002</v>
      </c>
      <c r="E31" s="102">
        <v>7.4176523699999848</v>
      </c>
      <c r="F31" s="103">
        <v>62.904096000000003</v>
      </c>
      <c r="H31" s="68">
        <v>25.932465227779613</v>
      </c>
      <c r="I31" s="73">
        <v>5.5507613455762046</v>
      </c>
      <c r="J31" s="69">
        <v>0.13259397433837014</v>
      </c>
      <c r="K31" s="70">
        <v>464.86209330563361</v>
      </c>
      <c r="L31" s="64"/>
      <c r="M31" s="71">
        <v>36.51676689724102</v>
      </c>
      <c r="N31" s="73">
        <v>8.0054440400012847</v>
      </c>
      <c r="O31" s="69">
        <v>0.1898053580921891</v>
      </c>
      <c r="P31" s="70">
        <v>370.23080227897862</v>
      </c>
      <c r="Q31" s="64"/>
      <c r="R31" s="71">
        <v>11.002162710036316</v>
      </c>
      <c r="S31" s="73">
        <v>11.013146483976792</v>
      </c>
      <c r="T31" s="69">
        <v>0.36488995805130103</v>
      </c>
      <c r="U31" s="70">
        <v>289.6095772712975</v>
      </c>
      <c r="V31" s="67"/>
      <c r="W31" s="71">
        <v>359.59174599698264</v>
      </c>
      <c r="X31" s="73">
        <v>14.026676516403711</v>
      </c>
      <c r="Y31" s="69">
        <v>0.59509552729053805</v>
      </c>
      <c r="Z31" s="70">
        <v>237.89957600095335</v>
      </c>
      <c r="AB31" s="71">
        <v>13.761024381381825</v>
      </c>
      <c r="AC31" s="73">
        <v>44.459117966221896</v>
      </c>
      <c r="AD31" s="69">
        <v>1.681226736539605</v>
      </c>
      <c r="AE31" s="70">
        <v>89.084615412169157</v>
      </c>
      <c r="AG31" s="71">
        <v>282.98041232380234</v>
      </c>
      <c r="AH31" s="73">
        <v>48.096982496135062</v>
      </c>
      <c r="AI31" s="69">
        <v>3.3253117166847566</v>
      </c>
      <c r="AJ31" s="70">
        <v>84.122092846885394</v>
      </c>
      <c r="AL31" s="71">
        <v>258.96242594235076</v>
      </c>
      <c r="AM31" s="73">
        <v>38.148631688563299</v>
      </c>
      <c r="AN31" s="69">
        <v>3.0031285636652929</v>
      </c>
      <c r="AO31" s="70">
        <v>101.10115064488826</v>
      </c>
      <c r="AQ31" s="71">
        <v>278.97596534990942</v>
      </c>
      <c r="AR31" s="73">
        <v>18.792869419428918</v>
      </c>
      <c r="AS31" s="69">
        <v>1.5496039069989558</v>
      </c>
      <c r="AT31" s="70">
        <v>186.04214756829515</v>
      </c>
      <c r="AV31" s="71">
        <v>272.9871914783962</v>
      </c>
      <c r="AW31" s="73">
        <v>14.574591189334745</v>
      </c>
      <c r="AX31" s="69">
        <v>1.1904039285718269</v>
      </c>
      <c r="AY31" s="70">
        <v>232.97480616708913</v>
      </c>
    </row>
    <row r="32" spans="1:51" x14ac:dyDescent="0.25">
      <c r="A32" s="55">
        <v>28022</v>
      </c>
      <c r="B32" s="56">
        <v>5.5833333333333325E-2</v>
      </c>
      <c r="C32" s="57"/>
      <c r="D32" s="58">
        <v>34.575252259999999</v>
      </c>
      <c r="E32" s="102">
        <v>7.0874308599999836</v>
      </c>
      <c r="F32" s="103">
        <v>59.294179999999997</v>
      </c>
      <c r="H32" s="68">
        <v>26.378634184386303</v>
      </c>
      <c r="I32" s="73">
        <v>4.0230117475875717</v>
      </c>
      <c r="J32" s="69">
        <v>0.10161558627817299</v>
      </c>
      <c r="K32" s="70">
        <v>522.76427863957042</v>
      </c>
      <c r="L32" s="64"/>
      <c r="M32" s="71">
        <v>35.573921906111721</v>
      </c>
      <c r="N32" s="73">
        <v>5.9289136572784331</v>
      </c>
      <c r="O32" s="69">
        <v>0.13647711241149266</v>
      </c>
      <c r="P32" s="70">
        <v>427.58868053542312</v>
      </c>
      <c r="Q32" s="64"/>
      <c r="R32" s="71">
        <v>14.369907905146675</v>
      </c>
      <c r="S32" s="73">
        <v>8.1586401125819759</v>
      </c>
      <c r="T32" s="69">
        <v>0.24017813456055595</v>
      </c>
      <c r="U32" s="70">
        <v>344.00158523830515</v>
      </c>
      <c r="V32" s="67"/>
      <c r="W32" s="71">
        <v>5.8713309475728686</v>
      </c>
      <c r="X32" s="73">
        <v>10.374257074370693</v>
      </c>
      <c r="Y32" s="69">
        <v>0.37193389567047574</v>
      </c>
      <c r="Z32" s="70">
        <v>287.68192096382217</v>
      </c>
      <c r="AB32" s="71">
        <v>22.046488914687117</v>
      </c>
      <c r="AC32" s="73">
        <v>25.433537075553971</v>
      </c>
      <c r="AD32" s="69">
        <v>0.72705021937978687</v>
      </c>
      <c r="AE32" s="70">
        <v>134.57084971260815</v>
      </c>
      <c r="AG32" s="71">
        <v>339.36585454780004</v>
      </c>
      <c r="AH32" s="73">
        <v>40.962472165854251</v>
      </c>
      <c r="AI32" s="69">
        <v>1.905645496219734</v>
      </c>
      <c r="AJ32" s="70">
        <v>89.590275215155913</v>
      </c>
      <c r="AL32" s="71">
        <v>307.00030761074981</v>
      </c>
      <c r="AM32" s="73">
        <v>45.030739229966898</v>
      </c>
      <c r="AN32" s="69">
        <v>2.6040490873529643</v>
      </c>
      <c r="AO32" s="70">
        <v>83.259990608349284</v>
      </c>
      <c r="AQ32" s="71">
        <v>298.64837325526537</v>
      </c>
      <c r="AR32" s="73">
        <v>19.211636176044848</v>
      </c>
      <c r="AS32" s="69">
        <v>1.4000610545663263</v>
      </c>
      <c r="AT32" s="70">
        <v>171.79360863931041</v>
      </c>
      <c r="AV32" s="71">
        <v>287.75497365624977</v>
      </c>
      <c r="AW32" s="73">
        <v>15.323196338252313</v>
      </c>
      <c r="AX32" s="69">
        <v>1.1624910761085834</v>
      </c>
      <c r="AY32" s="70">
        <v>210.42365872921141</v>
      </c>
    </row>
    <row r="33" spans="1:51" x14ac:dyDescent="0.25">
      <c r="A33" s="55">
        <v>28022</v>
      </c>
      <c r="B33" s="56">
        <v>5.5972222222222222E-2</v>
      </c>
      <c r="C33" s="57"/>
      <c r="D33" s="58">
        <v>34.961244460000003</v>
      </c>
      <c r="E33" s="102">
        <v>6.8026034299999765</v>
      </c>
      <c r="F33" s="103">
        <v>55.423161999999998</v>
      </c>
      <c r="H33" s="61">
        <v>26.691686297468305</v>
      </c>
      <c r="I33" s="72">
        <v>2.8443437925344104</v>
      </c>
      <c r="J33" s="59">
        <v>7.897114062365386E-2</v>
      </c>
      <c r="K33" s="63">
        <v>572.15530448132756</v>
      </c>
      <c r="L33" s="64"/>
      <c r="M33" s="71">
        <v>34.961266710161638</v>
      </c>
      <c r="N33" s="73">
        <v>4.4090890067106256</v>
      </c>
      <c r="O33" s="69">
        <v>0.10113728506305496</v>
      </c>
      <c r="P33" s="70">
        <v>476.66444431050525</v>
      </c>
      <c r="Q33" s="64"/>
      <c r="R33" s="71">
        <v>16.472273509904475</v>
      </c>
      <c r="S33" s="73">
        <v>6.1696741223162661</v>
      </c>
      <c r="T33" s="69">
        <v>0.16442939704904919</v>
      </c>
      <c r="U33" s="70">
        <v>391.27136324846293</v>
      </c>
      <c r="V33" s="67"/>
      <c r="W33" s="71">
        <v>9.6235220350766397</v>
      </c>
      <c r="X33" s="73">
        <v>7.8846464371322122</v>
      </c>
      <c r="Y33" s="69">
        <v>0.24243028261211549</v>
      </c>
      <c r="Z33" s="70">
        <v>332.34809604740991</v>
      </c>
      <c r="AB33" s="71">
        <v>24.670619361758447</v>
      </c>
      <c r="AC33" s="73">
        <v>17.057829598096141</v>
      </c>
      <c r="AD33" s="69">
        <v>0.3860060559480793</v>
      </c>
      <c r="AE33" s="70">
        <v>179.47096080117257</v>
      </c>
      <c r="AG33" s="71">
        <v>1.3584466826721371</v>
      </c>
      <c r="AH33" s="73">
        <v>26.980841839942912</v>
      </c>
      <c r="AI33" s="69">
        <v>0.91347835864978688</v>
      </c>
      <c r="AJ33" s="70">
        <v>119.46553873208509</v>
      </c>
      <c r="AL33" s="71">
        <v>345.35680738609472</v>
      </c>
      <c r="AM33" s="73">
        <v>33.970728151507871</v>
      </c>
      <c r="AN33" s="69">
        <v>1.3824964081258406</v>
      </c>
      <c r="AO33" s="70">
        <v>97.816598519499109</v>
      </c>
      <c r="AQ33" s="71">
        <v>316.25484694476575</v>
      </c>
      <c r="AR33" s="73">
        <v>17.43373928027264</v>
      </c>
      <c r="AS33" s="69">
        <v>1.0321398089720262</v>
      </c>
      <c r="AT33" s="70">
        <v>174.91217797435411</v>
      </c>
      <c r="AV33" s="71">
        <v>302.19302898794257</v>
      </c>
      <c r="AW33" s="73">
        <v>14.791803968837486</v>
      </c>
      <c r="AX33" s="69">
        <v>0.95667736359275091</v>
      </c>
      <c r="AY33" s="70">
        <v>202.92838252143119</v>
      </c>
    </row>
    <row r="34" spans="1:51" x14ac:dyDescent="0.25">
      <c r="A34" s="55">
        <v>28022</v>
      </c>
      <c r="B34" s="56">
        <v>5.6111111111111112E-2</v>
      </c>
      <c r="C34" s="57"/>
      <c r="D34" s="58">
        <v>35.271575329999997</v>
      </c>
      <c r="E34" s="102">
        <v>6.5707124900000053</v>
      </c>
      <c r="F34" s="103">
        <v>51.393891000000004</v>
      </c>
      <c r="H34" s="61">
        <v>26.910766476934231</v>
      </c>
      <c r="I34" s="72">
        <v>1.9223159046946361</v>
      </c>
      <c r="J34" s="59">
        <v>6.1796219148312445E-2</v>
      </c>
      <c r="K34" s="63">
        <v>611.9172271465784</v>
      </c>
      <c r="L34" s="64"/>
      <c r="M34" s="71">
        <v>34.559405655346296</v>
      </c>
      <c r="N34" s="73">
        <v>3.2635864504627601</v>
      </c>
      <c r="O34" s="69">
        <v>7.6407018444757099E-2</v>
      </c>
      <c r="P34" s="70">
        <v>516.24196265301862</v>
      </c>
      <c r="Q34" s="64"/>
      <c r="R34" s="71">
        <v>17.823419463451312</v>
      </c>
      <c r="S34" s="73">
        <v>4.7259669320809383</v>
      </c>
      <c r="T34" s="69">
        <v>0.11547289969808018</v>
      </c>
      <c r="U34" s="70">
        <v>429.70837105005137</v>
      </c>
      <c r="V34" s="67"/>
      <c r="W34" s="71">
        <v>11.956824206258327</v>
      </c>
      <c r="X34" s="73">
        <v>6.1238675639950619</v>
      </c>
      <c r="Y34" s="69">
        <v>0.16251345084619065</v>
      </c>
      <c r="Z34" s="70">
        <v>369.23292961314837</v>
      </c>
      <c r="AB34" s="71">
        <v>25.893351816415294</v>
      </c>
      <c r="AC34" s="73">
        <v>12.579025944493761</v>
      </c>
      <c r="AD34" s="69">
        <v>0.23445044374535376</v>
      </c>
      <c r="AE34" s="70">
        <v>217.18260034935716</v>
      </c>
      <c r="AG34" s="71">
        <v>9.5674008541991302</v>
      </c>
      <c r="AH34" s="73">
        <v>19.029642570075637</v>
      </c>
      <c r="AI34" s="69">
        <v>0.48589885008514927</v>
      </c>
      <c r="AJ34" s="70">
        <v>151.35534493974723</v>
      </c>
      <c r="AL34" s="71">
        <v>0.43147002442074117</v>
      </c>
      <c r="AM34" s="73">
        <v>23.860663144515751</v>
      </c>
      <c r="AN34" s="69">
        <v>0.71068440705501945</v>
      </c>
      <c r="AO34" s="70">
        <v>123.69098091866717</v>
      </c>
      <c r="AQ34" s="71">
        <v>328.85973361215201</v>
      </c>
      <c r="AR34" s="73">
        <v>14.81558512471204</v>
      </c>
      <c r="AS34" s="69">
        <v>0.68289189626183988</v>
      </c>
      <c r="AT34" s="70">
        <v>187.250126182374</v>
      </c>
      <c r="AV34" s="71">
        <v>313.9394115358495</v>
      </c>
      <c r="AW34" s="73">
        <v>13.371097447339949</v>
      </c>
      <c r="AX34" s="69">
        <v>0.69326725188484728</v>
      </c>
      <c r="AY34" s="70">
        <v>205.61828987304034</v>
      </c>
    </row>
    <row r="35" spans="1:51" x14ac:dyDescent="0.25">
      <c r="A35" s="55">
        <v>28022</v>
      </c>
      <c r="B35" s="56">
        <v>5.6250000000000001E-2</v>
      </c>
      <c r="C35" s="57"/>
      <c r="D35" s="58">
        <v>35.506290589999999</v>
      </c>
      <c r="E35" s="102">
        <v>6.3934621999999877</v>
      </c>
      <c r="F35" s="103">
        <v>47.340147000000002</v>
      </c>
      <c r="H35" s="61">
        <v>27.061569723959771</v>
      </c>
      <c r="I35" s="72">
        <v>1.1962451137428343</v>
      </c>
      <c r="J35" s="59">
        <v>4.8721513699747636E-2</v>
      </c>
      <c r="K35" s="63">
        <v>641.9731065305225</v>
      </c>
      <c r="L35" s="64"/>
      <c r="M35" s="65">
        <v>34.298226648646455</v>
      </c>
      <c r="N35" s="72">
        <v>2.3845931982657738</v>
      </c>
      <c r="O35" s="59">
        <v>5.8736412924208448E-2</v>
      </c>
      <c r="P35" s="63">
        <v>546.19113372832396</v>
      </c>
      <c r="Q35" s="64"/>
      <c r="R35" s="65">
        <v>18.696328936647813</v>
      </c>
      <c r="S35" s="72">
        <v>3.6479093086020371</v>
      </c>
      <c r="T35" s="59">
        <v>8.295494334926265E-2</v>
      </c>
      <c r="U35" s="63">
        <v>458.92856932695429</v>
      </c>
      <c r="V35" s="67"/>
      <c r="W35" s="71">
        <v>13.429309647806264</v>
      </c>
      <c r="X35" s="73">
        <v>4.83748163268395</v>
      </c>
      <c r="Y35" s="69">
        <v>0.1115339963735387</v>
      </c>
      <c r="Z35" s="70">
        <v>397.50201484895734</v>
      </c>
      <c r="AB35" s="71">
        <v>26.556354017497821</v>
      </c>
      <c r="AC35" s="73">
        <v>9.8418043795598269</v>
      </c>
      <c r="AD35" s="69">
        <v>0.15562599243102232</v>
      </c>
      <c r="AE35" s="70">
        <v>246.17012604615167</v>
      </c>
      <c r="AG35" s="71">
        <v>13.414550901580888</v>
      </c>
      <c r="AH35" s="73">
        <v>14.508700700759633</v>
      </c>
      <c r="AI35" s="69">
        <v>0.28745592580634827</v>
      </c>
      <c r="AJ35" s="70">
        <v>177.64121293841191</v>
      </c>
      <c r="AL35" s="71">
        <v>6.9782925000185516</v>
      </c>
      <c r="AM35" s="73">
        <v>17.913303712457083</v>
      </c>
      <c r="AN35" s="69">
        <v>0.40052503878982887</v>
      </c>
      <c r="AO35" s="70">
        <v>147.47676922113598</v>
      </c>
      <c r="AQ35" s="71">
        <v>336.92180002416092</v>
      </c>
      <c r="AR35" s="73">
        <v>12.412754306396019</v>
      </c>
      <c r="AS35" s="69">
        <v>0.43471941570332318</v>
      </c>
      <c r="AT35" s="70">
        <v>201.36300339152373</v>
      </c>
      <c r="AV35" s="71">
        <v>322.29097257569265</v>
      </c>
      <c r="AW35" s="73">
        <v>11.709821515389486</v>
      </c>
      <c r="AX35" s="69">
        <v>0.46687048252022906</v>
      </c>
      <c r="AY35" s="70">
        <v>212.62347939759781</v>
      </c>
    </row>
    <row r="36" spans="1:51" x14ac:dyDescent="0.25">
      <c r="A36" s="55">
        <v>28022</v>
      </c>
      <c r="B36" s="56">
        <v>5.6388888888888898E-2</v>
      </c>
      <c r="C36" s="57"/>
      <c r="D36" s="58">
        <v>35.673418519999998</v>
      </c>
      <c r="E36" s="102">
        <v>6.2661574300000211</v>
      </c>
      <c r="F36" s="103">
        <v>43.392322</v>
      </c>
      <c r="H36" s="61">
        <v>27.162905319934946</v>
      </c>
      <c r="I36" s="72">
        <v>0.62043357047226766</v>
      </c>
      <c r="J36" s="59">
        <v>3.8870919317722907E-2</v>
      </c>
      <c r="K36" s="63">
        <v>663.31517177224919</v>
      </c>
      <c r="L36" s="64"/>
      <c r="M36" s="65">
        <v>34.131826856108482</v>
      </c>
      <c r="N36" s="72">
        <v>1.699653980353472</v>
      </c>
      <c r="O36" s="59">
        <v>4.6056573306511535E-2</v>
      </c>
      <c r="P36" s="63">
        <v>567.47301895452949</v>
      </c>
      <c r="Q36" s="64"/>
      <c r="R36" s="65">
        <v>19.255174515150028</v>
      </c>
      <c r="S36" s="72">
        <v>2.8235117761707595</v>
      </c>
      <c r="T36" s="59">
        <v>6.1224742684757888E-2</v>
      </c>
      <c r="U36" s="63">
        <v>479.74599817218905</v>
      </c>
      <c r="V36" s="67"/>
      <c r="W36" s="71">
        <v>14.356714132471776</v>
      </c>
      <c r="X36" s="73">
        <v>3.8698897663394103</v>
      </c>
      <c r="Y36" s="69">
        <v>7.8683553753397584E-2</v>
      </c>
      <c r="Z36" s="70">
        <v>417.73118113614191</v>
      </c>
      <c r="AB36" s="71">
        <v>26.94085474954964</v>
      </c>
      <c r="AC36" s="73">
        <v>8.0133259210481143</v>
      </c>
      <c r="AD36" s="69">
        <v>0.11035897021957912</v>
      </c>
      <c r="AE36" s="70">
        <v>266.90719527595246</v>
      </c>
      <c r="AG36" s="71">
        <v>15.454096322738053</v>
      </c>
      <c r="AH36" s="73">
        <v>11.688470706645731</v>
      </c>
      <c r="AI36" s="69">
        <v>0.18467694821773917</v>
      </c>
      <c r="AJ36" s="70">
        <v>196.95561914005575</v>
      </c>
      <c r="AL36" s="71">
        <v>10.269313383864825</v>
      </c>
      <c r="AM36" s="73">
        <v>14.292901015934126</v>
      </c>
      <c r="AN36" s="69">
        <v>0.24608999960665651</v>
      </c>
      <c r="AO36" s="70">
        <v>165.58975842455334</v>
      </c>
      <c r="AQ36" s="71">
        <v>341.87149045155644</v>
      </c>
      <c r="AR36" s="73">
        <v>10.493675138162597</v>
      </c>
      <c r="AS36" s="69">
        <v>0.27492804611808491</v>
      </c>
      <c r="AT36" s="70">
        <v>213.359822706057</v>
      </c>
      <c r="AV36" s="71">
        <v>327.78089161288563</v>
      </c>
      <c r="AW36" s="73">
        <v>10.18093940057261</v>
      </c>
      <c r="AX36" s="69">
        <v>0.30317449806640223</v>
      </c>
      <c r="AY36" s="70">
        <v>219.91154125739774</v>
      </c>
    </row>
    <row r="37" spans="1:51" x14ac:dyDescent="0.25">
      <c r="A37" s="55">
        <v>28022</v>
      </c>
      <c r="B37" s="56">
        <v>5.6527777777777781E-2</v>
      </c>
      <c r="C37" s="57"/>
      <c r="D37" s="58">
        <v>35.785833449999998</v>
      </c>
      <c r="E37" s="102">
        <v>6.1799258600000258</v>
      </c>
      <c r="F37" s="103">
        <v>39.651485000000001</v>
      </c>
      <c r="H37" s="61">
        <v>27.229083466599164</v>
      </c>
      <c r="I37" s="72">
        <v>0.15870069948733889</v>
      </c>
      <c r="J37" s="59">
        <v>3.1599393625577336E-2</v>
      </c>
      <c r="K37" s="63">
        <v>677.58986178785744</v>
      </c>
      <c r="L37" s="64"/>
      <c r="M37" s="65">
        <v>34.028632122916711</v>
      </c>
      <c r="N37" s="72">
        <v>1.1566885246915699</v>
      </c>
      <c r="O37" s="59">
        <v>3.7031552347364147E-2</v>
      </c>
      <c r="P37" s="63">
        <v>581.71522029370033</v>
      </c>
      <c r="Q37" s="64"/>
      <c r="R37" s="65">
        <v>19.606387183154116</v>
      </c>
      <c r="S37" s="72">
        <v>2.1780155631811726</v>
      </c>
      <c r="T37" s="59">
        <v>4.6841378536649117E-2</v>
      </c>
      <c r="U37" s="63">
        <v>493.69633231373518</v>
      </c>
      <c r="V37" s="67"/>
      <c r="W37" s="71">
        <v>14.932961284373182</v>
      </c>
      <c r="X37" s="73">
        <v>3.1210927247522022</v>
      </c>
      <c r="Y37" s="69">
        <v>5.772692461677751E-2</v>
      </c>
      <c r="Z37" s="70">
        <v>431.31889486369505</v>
      </c>
      <c r="AB37" s="71">
        <v>27.169707801310487</v>
      </c>
      <c r="AC37" s="73">
        <v>6.7086117559540188</v>
      </c>
      <c r="AD37" s="69">
        <v>8.2823859191851881E-2</v>
      </c>
      <c r="AE37" s="70">
        <v>280.81816341381909</v>
      </c>
      <c r="AG37" s="71">
        <v>16.598991116650549</v>
      </c>
      <c r="AH37" s="73">
        <v>9.77901594072625</v>
      </c>
      <c r="AI37" s="69">
        <v>0.12754534215596069</v>
      </c>
      <c r="AJ37" s="70">
        <v>210.05786989362923</v>
      </c>
      <c r="AL37" s="71">
        <v>12.057934629616485</v>
      </c>
      <c r="AM37" s="73">
        <v>11.908284524162282</v>
      </c>
      <c r="AN37" s="69">
        <v>0.16329269549523417</v>
      </c>
      <c r="AO37" s="70">
        <v>178.04975327739771</v>
      </c>
      <c r="AQ37" s="71">
        <v>344.8577224412843</v>
      </c>
      <c r="AR37" s="73">
        <v>9.0027141611054997</v>
      </c>
      <c r="AS37" s="69">
        <v>0.17614989364102759</v>
      </c>
      <c r="AT37" s="70">
        <v>222.10514337765909</v>
      </c>
      <c r="AV37" s="71">
        <v>331.22846181778255</v>
      </c>
      <c r="AW37" s="73">
        <v>8.8860803739362026</v>
      </c>
      <c r="AX37" s="69">
        <v>0.1948435498410642</v>
      </c>
      <c r="AY37" s="70">
        <v>225.70002225375515</v>
      </c>
    </row>
    <row r="38" spans="1:51" x14ac:dyDescent="0.25">
      <c r="A38" s="55">
        <v>28022</v>
      </c>
      <c r="B38" s="56">
        <v>5.6666666666666671E-2</v>
      </c>
      <c r="C38" s="57"/>
      <c r="D38" s="58">
        <v>35.857659220000002</v>
      </c>
      <c r="E38" s="102">
        <v>6.1245061600000099</v>
      </c>
      <c r="F38" s="103">
        <v>36.172027999999997</v>
      </c>
      <c r="H38" s="61">
        <v>27.271033231899924</v>
      </c>
      <c r="I38" s="72">
        <v>-0.21816445619908889</v>
      </c>
      <c r="J38" s="59">
        <v>2.6361005045278139E-2</v>
      </c>
      <c r="K38" s="63">
        <v>686.62070091950613</v>
      </c>
      <c r="L38" s="64"/>
      <c r="M38" s="65">
        <v>33.966574962020069</v>
      </c>
      <c r="N38" s="72">
        <v>0.71666315946560011</v>
      </c>
      <c r="O38" s="59">
        <v>3.0699024139885244E-2</v>
      </c>
      <c r="P38" s="63">
        <v>590.72981925745569</v>
      </c>
      <c r="Q38" s="64"/>
      <c r="R38" s="65">
        <v>19.82195640958799</v>
      </c>
      <c r="S38" s="72">
        <v>1.6588481249755138</v>
      </c>
      <c r="T38" s="59">
        <v>3.746909740931622E-2</v>
      </c>
      <c r="U38" s="63">
        <v>502.53125970564065</v>
      </c>
      <c r="V38" s="67"/>
      <c r="W38" s="65">
        <v>15.283817376272857</v>
      </c>
      <c r="X38" s="72">
        <v>2.5235436781623912</v>
      </c>
      <c r="Y38" s="59">
        <v>4.4635306322050795E-2</v>
      </c>
      <c r="Z38" s="63">
        <v>439.93267578504179</v>
      </c>
      <c r="AB38" s="71">
        <v>27.306449515193776</v>
      </c>
      <c r="AC38" s="73">
        <v>5.7240654577679901</v>
      </c>
      <c r="AD38" s="69">
        <v>6.5560852796529318E-2</v>
      </c>
      <c r="AE38" s="70">
        <v>289.61940207522161</v>
      </c>
      <c r="AG38" s="71">
        <v>17.255530910982976</v>
      </c>
      <c r="AH38" s="73">
        <v>8.3925485918707565</v>
      </c>
      <c r="AI38" s="69">
        <v>9.4641694720448602E-2</v>
      </c>
      <c r="AJ38" s="70">
        <v>218.3766646982331</v>
      </c>
      <c r="AL38" s="71">
        <v>13.063698070768861</v>
      </c>
      <c r="AM38" s="73">
        <v>10.215521129735011</v>
      </c>
      <c r="AN38" s="69">
        <v>0.11709065743898249</v>
      </c>
      <c r="AO38" s="70">
        <v>185.9997552015318</v>
      </c>
      <c r="AQ38" s="71">
        <v>346.63308200585817</v>
      </c>
      <c r="AR38" s="73">
        <v>7.8263393255232092</v>
      </c>
      <c r="AS38" s="69">
        <v>0.11728151834557243</v>
      </c>
      <c r="AT38" s="70">
        <v>227.85498659708693</v>
      </c>
      <c r="AV38" s="71">
        <v>333.3252177706928</v>
      </c>
      <c r="AW38" s="73">
        <v>7.8075530067232561</v>
      </c>
      <c r="AX38" s="69">
        <v>0.12764131457068875</v>
      </c>
      <c r="AY38" s="70">
        <v>229.6534156784692</v>
      </c>
    </row>
    <row r="39" spans="1:51" x14ac:dyDescent="0.25">
      <c r="A39" s="55">
        <v>28022</v>
      </c>
      <c r="B39" s="56">
        <v>5.6805555555555561E-2</v>
      </c>
      <c r="C39" s="57"/>
      <c r="D39" s="58">
        <v>35.90156382</v>
      </c>
      <c r="E39" s="102">
        <v>6.0904527700000131</v>
      </c>
      <c r="F39" s="103">
        <v>32.962606000000001</v>
      </c>
      <c r="H39" s="61">
        <v>27.296896624216131</v>
      </c>
      <c r="I39" s="72">
        <v>-0.53343749331095613</v>
      </c>
      <c r="J39" s="59">
        <v>2.2524948703071427E-2</v>
      </c>
      <c r="K39" s="63">
        <v>692.04880718286927</v>
      </c>
      <c r="L39" s="64"/>
      <c r="M39" s="65">
        <v>33.930427991583109</v>
      </c>
      <c r="N39" s="72">
        <v>0.35005240378650493</v>
      </c>
      <c r="O39" s="59">
        <v>2.6149448282129117E-2</v>
      </c>
      <c r="P39" s="63">
        <v>596.1510947549491</v>
      </c>
      <c r="Q39" s="64"/>
      <c r="R39" s="65">
        <v>19.951025611097094</v>
      </c>
      <c r="S39" s="72">
        <v>1.228129909924992</v>
      </c>
      <c r="T39" s="59">
        <v>3.1225770622364583E-2</v>
      </c>
      <c r="U39" s="63">
        <v>507.8446413644084</v>
      </c>
      <c r="V39" s="67"/>
      <c r="W39" s="65">
        <v>15.492629063500821</v>
      </c>
      <c r="X39" s="72">
        <v>2.0302288777558677</v>
      </c>
      <c r="Y39" s="59">
        <v>3.6358521562399791E-2</v>
      </c>
      <c r="Z39" s="63">
        <v>445.11297050715575</v>
      </c>
      <c r="AB39" s="71">
        <v>27.387577352831997</v>
      </c>
      <c r="AC39" s="73">
        <v>4.9414929750826673</v>
      </c>
      <c r="AD39" s="69">
        <v>5.4220900651868159E-2</v>
      </c>
      <c r="AE39" s="70">
        <v>294.89632233074894</v>
      </c>
      <c r="AG39" s="71">
        <v>17.632884257223569</v>
      </c>
      <c r="AH39" s="73">
        <v>7.3201286378221591</v>
      </c>
      <c r="AI39" s="69">
        <v>7.4884713854573431E-2</v>
      </c>
      <c r="AJ39" s="70">
        <v>223.35513973146806</v>
      </c>
      <c r="AL39" s="71">
        <v>13.634799005338063</v>
      </c>
      <c r="AM39" s="73">
        <v>8.9282182667258585</v>
      </c>
      <c r="AN39" s="69">
        <v>9.0284203226885351E-2</v>
      </c>
      <c r="AO39" s="70">
        <v>190.75493838503604</v>
      </c>
      <c r="AQ39" s="71">
        <v>347.67128647907668</v>
      </c>
      <c r="AR39" s="73">
        <v>6.8669145803067302</v>
      </c>
      <c r="AS39" s="69">
        <v>8.3325262242820483E-2</v>
      </c>
      <c r="AT39" s="70">
        <v>231.34007087621262</v>
      </c>
      <c r="AV39" s="71">
        <v>334.56695959901657</v>
      </c>
      <c r="AW39" s="73">
        <v>6.8968094221799747</v>
      </c>
      <c r="AX39" s="69">
        <v>8.810211794567617E-2</v>
      </c>
      <c r="AY39" s="70">
        <v>232.07451646357256</v>
      </c>
    </row>
    <row r="40" spans="1:51" x14ac:dyDescent="0.25">
      <c r="A40" s="55">
        <v>28022</v>
      </c>
      <c r="B40" s="56">
        <v>5.6944444444444443E-2</v>
      </c>
      <c r="C40" s="57"/>
      <c r="D40" s="58">
        <v>35.92724441</v>
      </c>
      <c r="E40" s="102">
        <v>6.070431229999997</v>
      </c>
      <c r="F40" s="103">
        <v>30.018573</v>
      </c>
      <c r="H40" s="61">
        <v>27.312364713517777</v>
      </c>
      <c r="I40" s="72">
        <v>-0.80329398932232887</v>
      </c>
      <c r="J40" s="59">
        <v>1.9426195006303312E-2</v>
      </c>
      <c r="K40" s="63">
        <v>695.13299867276032</v>
      </c>
      <c r="L40" s="64"/>
      <c r="M40" s="65">
        <v>33.910179178979739</v>
      </c>
      <c r="N40" s="72">
        <v>3.6913015924438866E-2</v>
      </c>
      <c r="O40" s="59">
        <v>2.2522931967171249E-2</v>
      </c>
      <c r="P40" s="63">
        <v>599.23390553902289</v>
      </c>
      <c r="Q40" s="64"/>
      <c r="R40" s="65">
        <v>20.0259876902097</v>
      </c>
      <c r="S40" s="72">
        <v>0.86099288705595745</v>
      </c>
      <c r="T40" s="59">
        <v>2.6591399442213094E-2</v>
      </c>
      <c r="U40" s="63">
        <v>510.86497982479693</v>
      </c>
      <c r="V40" s="67"/>
      <c r="W40" s="65">
        <v>15.613304371682121</v>
      </c>
      <c r="X40" s="72">
        <v>1.6109295880740881</v>
      </c>
      <c r="Y40" s="59">
        <v>3.0572902274334783E-2</v>
      </c>
      <c r="Z40" s="63">
        <v>448.05477449986603</v>
      </c>
      <c r="AB40" s="71">
        <v>27.434843143997554</v>
      </c>
      <c r="AC40" s="73">
        <v>4.292550051281693</v>
      </c>
      <c r="AD40" s="69">
        <v>4.5886405837171483E-2</v>
      </c>
      <c r="AE40" s="70">
        <v>297.87805818659803</v>
      </c>
      <c r="AG40" s="71">
        <v>17.846718398050562</v>
      </c>
      <c r="AH40" s="73">
        <v>6.4469480049554084</v>
      </c>
      <c r="AI40" s="69">
        <v>6.1728940237775719E-2</v>
      </c>
      <c r="AJ40" s="70">
        <v>226.14694843500732</v>
      </c>
      <c r="AL40" s="71">
        <v>13.955893160054561</v>
      </c>
      <c r="AM40" s="73">
        <v>7.8924165305907241</v>
      </c>
      <c r="AN40" s="69">
        <v>7.3201050688005129E-2</v>
      </c>
      <c r="AO40" s="70">
        <v>193.40595609745952</v>
      </c>
      <c r="AQ40" s="71">
        <v>348.26350191303146</v>
      </c>
      <c r="AR40" s="73">
        <v>6.0584985766978043</v>
      </c>
      <c r="AS40" s="69">
        <v>6.3592331441825495E-2</v>
      </c>
      <c r="AT40" s="70">
        <v>233.28499330266462</v>
      </c>
      <c r="AV40" s="71">
        <v>335.28007531439169</v>
      </c>
      <c r="AW40" s="73">
        <v>6.1121275995694528</v>
      </c>
      <c r="AX40" s="69">
        <v>6.5336053676472952E-2</v>
      </c>
      <c r="AY40" s="70">
        <v>233.40728773563049</v>
      </c>
    </row>
    <row r="41" spans="1:51" x14ac:dyDescent="0.25">
      <c r="A41" s="55">
        <v>28022</v>
      </c>
      <c r="B41" s="56">
        <v>5.708333333333334E-2</v>
      </c>
      <c r="C41" s="57"/>
      <c r="D41" s="58">
        <v>35.941410619999999</v>
      </c>
      <c r="E41" s="102">
        <v>6.0593224300000088</v>
      </c>
      <c r="F41" s="103">
        <v>27.356030000000001</v>
      </c>
      <c r="H41" s="61">
        <v>27.321209058979992</v>
      </c>
      <c r="I41" s="72">
        <v>-1.0362405354791158</v>
      </c>
      <c r="J41" s="59">
        <v>1.6607734745294263E-2</v>
      </c>
      <c r="K41" s="63">
        <v>696.7470903464482</v>
      </c>
      <c r="L41" s="64"/>
      <c r="M41" s="65">
        <v>33.89950837444416</v>
      </c>
      <c r="N41" s="72">
        <v>-0.23315143814005748</v>
      </c>
      <c r="O41" s="59">
        <v>1.9248481682187814E-2</v>
      </c>
      <c r="P41" s="63">
        <v>600.84974926750124</v>
      </c>
      <c r="Q41" s="64"/>
      <c r="R41" s="65">
        <v>20.067473163231721</v>
      </c>
      <c r="S41" s="72">
        <v>0.54460391390191698</v>
      </c>
      <c r="T41" s="59">
        <v>2.261233557110541E-2</v>
      </c>
      <c r="U41" s="63">
        <v>512.44699372617231</v>
      </c>
      <c r="V41" s="67"/>
      <c r="W41" s="65">
        <v>15.679771406824065</v>
      </c>
      <c r="X41" s="72">
        <v>1.2501221045690658</v>
      </c>
      <c r="Y41" s="59">
        <v>2.5845717874393812E-2</v>
      </c>
      <c r="Z41" s="63">
        <v>449.592143873417</v>
      </c>
      <c r="AB41" s="71">
        <v>27.461343338976828</v>
      </c>
      <c r="AC41" s="73">
        <v>3.742548092247949</v>
      </c>
      <c r="AD41" s="69">
        <v>3.8838610487185024E-2</v>
      </c>
      <c r="AE41" s="70">
        <v>299.42241709005168</v>
      </c>
      <c r="AG41" s="71">
        <v>17.963287177257335</v>
      </c>
      <c r="AH41" s="73">
        <v>5.7153258748615361</v>
      </c>
      <c r="AI41" s="69">
        <v>5.1534769489389613E-2</v>
      </c>
      <c r="AJ41" s="70">
        <v>227.56852309179675</v>
      </c>
      <c r="AL41" s="71">
        <v>14.129959817963123</v>
      </c>
      <c r="AM41" s="73">
        <v>7.0311261672475647</v>
      </c>
      <c r="AN41" s="69">
        <v>6.0561621789010138E-2</v>
      </c>
      <c r="AO41" s="70">
        <v>194.73649434338193</v>
      </c>
      <c r="AQ41" s="71">
        <v>348.5862272720085</v>
      </c>
      <c r="AR41" s="73">
        <v>5.3662448173583703</v>
      </c>
      <c r="AS41" s="69">
        <v>5.1016406045793695E-2</v>
      </c>
      <c r="AT41" s="70">
        <v>234.24890790248051</v>
      </c>
      <c r="AV41" s="71">
        <v>335.66993303679885</v>
      </c>
      <c r="AW41" s="73">
        <v>5.4307635619331425</v>
      </c>
      <c r="AX41" s="69">
        <v>5.1492481138051792E-2</v>
      </c>
      <c r="AY41" s="70">
        <v>234.03516211942875</v>
      </c>
    </row>
    <row r="42" spans="1:51" x14ac:dyDescent="0.25">
      <c r="A42" s="55">
        <v>28022</v>
      </c>
      <c r="B42" s="56">
        <v>5.7222222222222223E-2</v>
      </c>
      <c r="C42" s="57"/>
      <c r="D42" s="58">
        <v>35.948588000000001</v>
      </c>
      <c r="E42" s="102">
        <v>6.053651699999989</v>
      </c>
      <c r="F42" s="103">
        <v>25.009739</v>
      </c>
      <c r="H42" s="61">
        <v>27.325935816469009</v>
      </c>
      <c r="I42" s="72">
        <v>-1.2354773128363306</v>
      </c>
      <c r="J42" s="59">
        <v>1.4025861862969087E-2</v>
      </c>
      <c r="K42" s="63">
        <v>697.48245633464524</v>
      </c>
      <c r="L42" s="64"/>
      <c r="M42" s="65">
        <v>33.894410223582653</v>
      </c>
      <c r="N42" s="72">
        <v>-0.46407695131087068</v>
      </c>
      <c r="O42" s="59">
        <v>1.6256963057777921E-2</v>
      </c>
      <c r="P42" s="63">
        <v>601.58852118841435</v>
      </c>
      <c r="Q42" s="64"/>
      <c r="R42" s="65">
        <v>20.088762962843759</v>
      </c>
      <c r="S42" s="72">
        <v>0.27409232433999564</v>
      </c>
      <c r="T42" s="59">
        <v>1.9064469045668983E-2</v>
      </c>
      <c r="U42" s="63">
        <v>513.16960814746267</v>
      </c>
      <c r="V42" s="67"/>
      <c r="W42" s="65">
        <v>15.713695547023327</v>
      </c>
      <c r="X42" s="72">
        <v>0.94183370128131039</v>
      </c>
      <c r="Y42" s="59">
        <v>2.1741361900680108E-2</v>
      </c>
      <c r="Z42" s="63">
        <v>450.29091655318604</v>
      </c>
      <c r="AB42" s="71">
        <v>27.475263214432481</v>
      </c>
      <c r="AC42" s="73">
        <v>3.2766919041901992</v>
      </c>
      <c r="AD42" s="69">
        <v>3.2647447643680778E-2</v>
      </c>
      <c r="AE42" s="70">
        <v>300.11129969731178</v>
      </c>
      <c r="AG42" s="71">
        <v>18.022519317930776</v>
      </c>
      <c r="AH42" s="73">
        <v>5.0997264746441093</v>
      </c>
      <c r="AI42" s="69">
        <v>4.3046396544599241E-2</v>
      </c>
      <c r="AJ42" s="70">
        <v>228.17772192918301</v>
      </c>
      <c r="AL42" s="71">
        <v>14.217989611503894</v>
      </c>
      <c r="AM42" s="73">
        <v>6.3096653833037486</v>
      </c>
      <c r="AN42" s="69">
        <v>5.0371411422263812E-2</v>
      </c>
      <c r="AO42" s="70">
        <v>195.28614719746378</v>
      </c>
      <c r="AQ42" s="71">
        <v>348.74921855857946</v>
      </c>
      <c r="AR42" s="73">
        <v>4.7759680557545723</v>
      </c>
      <c r="AS42" s="69">
        <v>4.1995807365592802E-2</v>
      </c>
      <c r="AT42" s="70">
        <v>234.63049965506335</v>
      </c>
      <c r="AV42" s="71">
        <v>335.8670066119102</v>
      </c>
      <c r="AW42" s="73">
        <v>4.8448571707051125</v>
      </c>
      <c r="AX42" s="69">
        <v>4.2099113616243682E-2</v>
      </c>
      <c r="AY42" s="70">
        <v>234.24556323492001</v>
      </c>
    </row>
    <row r="43" spans="1:51" x14ac:dyDescent="0.25">
      <c r="A43" s="55">
        <v>28022</v>
      </c>
      <c r="B43" s="56">
        <v>5.7361111111111113E-2</v>
      </c>
      <c r="C43" s="57"/>
      <c r="D43" s="58">
        <v>35.951854070000003</v>
      </c>
      <c r="E43" s="102">
        <v>6.0510419700000284</v>
      </c>
      <c r="F43" s="103">
        <v>22.991582000000001</v>
      </c>
      <c r="H43" s="61">
        <v>27.328269760326179</v>
      </c>
      <c r="I43" s="72">
        <v>-1.4037714807190225</v>
      </c>
      <c r="J43" s="59">
        <v>1.1860494774872552E-2</v>
      </c>
      <c r="K43" s="63">
        <v>697.7397674421494</v>
      </c>
      <c r="L43" s="64"/>
      <c r="M43" s="65">
        <v>33.892296886973639</v>
      </c>
      <c r="N43" s="72">
        <v>-0.65914906191070965</v>
      </c>
      <c r="O43" s="59">
        <v>1.3749414270277672E-2</v>
      </c>
      <c r="P43" s="63">
        <v>601.84992131502622</v>
      </c>
      <c r="Q43" s="64"/>
      <c r="R43" s="65">
        <v>20.098697525317291</v>
      </c>
      <c r="S43" s="72">
        <v>4.5534501271445815E-2</v>
      </c>
      <c r="T43" s="59">
        <v>1.6117491890027431E-2</v>
      </c>
      <c r="U43" s="63">
        <v>513.42500976561666</v>
      </c>
      <c r="V43" s="67"/>
      <c r="W43" s="65">
        <v>15.729406402386596</v>
      </c>
      <c r="X43" s="72">
        <v>0.68141073634552463</v>
      </c>
      <c r="Y43" s="59">
        <v>1.8368445152790118E-2</v>
      </c>
      <c r="Z43" s="63">
        <v>450.53454087750777</v>
      </c>
      <c r="AB43" s="65">
        <v>27.48200769863832</v>
      </c>
      <c r="AC43" s="72">
        <v>2.8849804234747216</v>
      </c>
      <c r="AD43" s="59">
        <v>2.7558004721555195E-2</v>
      </c>
      <c r="AE43" s="63">
        <v>300.33853186799934</v>
      </c>
      <c r="AG43" s="71">
        <v>18.049938738949852</v>
      </c>
      <c r="AH43" s="73">
        <v>4.5838927597331551</v>
      </c>
      <c r="AI43" s="69">
        <v>3.6245900853980793E-2</v>
      </c>
      <c r="AJ43" s="70">
        <v>228.35271853314742</v>
      </c>
      <c r="AL43" s="71">
        <v>14.258523356587471</v>
      </c>
      <c r="AM43" s="73">
        <v>5.7065541002556444</v>
      </c>
      <c r="AN43" s="69">
        <v>4.2343167754359472E-2</v>
      </c>
      <c r="AO43" s="70">
        <v>195.4215645367139</v>
      </c>
      <c r="AQ43" s="71">
        <v>348.82370327558363</v>
      </c>
      <c r="AR43" s="73">
        <v>4.2775185503305044</v>
      </c>
      <c r="AS43" s="69">
        <v>3.5249078955370529E-2</v>
      </c>
      <c r="AT43" s="70">
        <v>234.70487127484051</v>
      </c>
      <c r="AV43" s="71">
        <v>335.95698495666181</v>
      </c>
      <c r="AW43" s="73">
        <v>4.347692981765114</v>
      </c>
      <c r="AX43" s="69">
        <v>3.5290808737737593E-2</v>
      </c>
      <c r="AY43" s="70">
        <v>234.24057898838336</v>
      </c>
    </row>
    <row r="44" spans="1:51" x14ac:dyDescent="0.25">
      <c r="A44" s="55">
        <v>28022</v>
      </c>
      <c r="B44" s="56">
        <v>5.7500000000000002E-2</v>
      </c>
      <c r="C44" s="57"/>
      <c r="D44" s="58">
        <v>35.95317884</v>
      </c>
      <c r="E44" s="102">
        <v>6.0499622300000055</v>
      </c>
      <c r="F44" s="103">
        <v>21.26754</v>
      </c>
      <c r="H44" s="61">
        <v>27.329352619269503</v>
      </c>
      <c r="I44" s="72">
        <v>-1.5460933013273419</v>
      </c>
      <c r="J44" s="59">
        <v>1.0185567243347148E-2</v>
      </c>
      <c r="K44" s="63">
        <v>697.77164017934797</v>
      </c>
      <c r="L44" s="64"/>
      <c r="M44" s="65">
        <v>33.891587868501126</v>
      </c>
      <c r="N44" s="72">
        <v>-0.82414050998382526</v>
      </c>
      <c r="O44" s="59">
        <v>1.1809458493130068E-2</v>
      </c>
      <c r="P44" s="63">
        <v>601.88602847223081</v>
      </c>
      <c r="Q44" s="64"/>
      <c r="R44" s="65">
        <v>20.102921416602825</v>
      </c>
      <c r="S44" s="72">
        <v>-0.14782927307319196</v>
      </c>
      <c r="T44" s="59">
        <v>1.384384118576314E-2</v>
      </c>
      <c r="U44" s="63">
        <v>513.4603541720594</v>
      </c>
      <c r="V44" s="67"/>
      <c r="W44" s="65">
        <v>15.736003902429159</v>
      </c>
      <c r="X44" s="72">
        <v>0.46108814261220771</v>
      </c>
      <c r="Y44" s="59">
        <v>1.5775664823172272E-2</v>
      </c>
      <c r="Z44" s="63">
        <v>450.564496433952</v>
      </c>
      <c r="AB44" s="65">
        <v>27.485059092178897</v>
      </c>
      <c r="AC44" s="72">
        <v>2.5542984132665558</v>
      </c>
      <c r="AD44" s="59">
        <v>2.3656924674355994E-2</v>
      </c>
      <c r="AE44" s="63">
        <v>300.3514063102163</v>
      </c>
      <c r="AG44" s="71">
        <v>18.061487894043729</v>
      </c>
      <c r="AH44" s="73">
        <v>4.1490944177642275</v>
      </c>
      <c r="AI44" s="69">
        <v>3.1092743299494678E-2</v>
      </c>
      <c r="AJ44" s="70">
        <v>228.33009803404323</v>
      </c>
      <c r="AL44" s="71">
        <v>14.275460643192062</v>
      </c>
      <c r="AM44" s="73">
        <v>5.1987159019233982</v>
      </c>
      <c r="AN44" s="69">
        <v>3.6306888449395815E-2</v>
      </c>
      <c r="AO44" s="70">
        <v>195.37157319584048</v>
      </c>
      <c r="AQ44" s="71">
        <v>348.85431830991547</v>
      </c>
      <c r="AR44" s="73">
        <v>3.8556333915178147</v>
      </c>
      <c r="AS44" s="69">
        <v>3.0241386845615132E-2</v>
      </c>
      <c r="AT44" s="70">
        <v>234.64412174669161</v>
      </c>
      <c r="AV44" s="71">
        <v>335.9938574569843</v>
      </c>
      <c r="AW44" s="73">
        <v>3.9258031501841262</v>
      </c>
      <c r="AX44" s="69">
        <v>3.0285954429950922E-2</v>
      </c>
      <c r="AY44" s="70">
        <v>234.14622464809383</v>
      </c>
    </row>
    <row r="45" spans="1:51" x14ac:dyDescent="0.25">
      <c r="A45" s="55">
        <v>28022</v>
      </c>
      <c r="B45" s="56">
        <v>5.7638888888888885E-2</v>
      </c>
      <c r="C45" s="57"/>
      <c r="D45" s="58">
        <v>35.953658300000001</v>
      </c>
      <c r="E45" s="102">
        <v>6.049555220000002</v>
      </c>
      <c r="F45" s="103">
        <v>19.779575000000001</v>
      </c>
      <c r="H45" s="61">
        <v>27.329849599063458</v>
      </c>
      <c r="I45" s="72">
        <v>-1.6683190986687302</v>
      </c>
      <c r="J45" s="59">
        <v>8.9223371896644289E-3</v>
      </c>
      <c r="K45" s="63">
        <v>697.71515096611984</v>
      </c>
      <c r="L45" s="64"/>
      <c r="M45" s="65">
        <v>33.891444513573795</v>
      </c>
      <c r="N45" s="72">
        <v>-0.96585393941295383</v>
      </c>
      <c r="O45" s="59">
        <v>1.0345831076882096E-2</v>
      </c>
      <c r="P45" s="63">
        <v>601.8337012778793</v>
      </c>
      <c r="Q45" s="64"/>
      <c r="R45" s="65">
        <v>20.104602178643209</v>
      </c>
      <c r="S45" s="72">
        <v>-0.31394686476956318</v>
      </c>
      <c r="T45" s="59">
        <v>1.2129250014504277E-2</v>
      </c>
      <c r="U45" s="63">
        <v>513.40968008749962</v>
      </c>
      <c r="V45" s="67"/>
      <c r="W45" s="65">
        <v>15.738569466945176</v>
      </c>
      <c r="X45" s="72">
        <v>0.27179754949725204</v>
      </c>
      <c r="Y45" s="59">
        <v>1.3822344897389361E-2</v>
      </c>
      <c r="Z45" s="63">
        <v>450.51155537843533</v>
      </c>
      <c r="AB45" s="65">
        <v>27.486409243699068</v>
      </c>
      <c r="AC45" s="72">
        <v>2.2704185221666027</v>
      </c>
      <c r="AD45" s="59">
        <v>2.072610042342761E-2</v>
      </c>
      <c r="AE45" s="63">
        <v>300.28324518866629</v>
      </c>
      <c r="AG45" s="71">
        <v>18.066013697841424</v>
      </c>
      <c r="AH45" s="73">
        <v>3.7760088166541967</v>
      </c>
      <c r="AI45" s="69">
        <v>2.7240288396153542E-2</v>
      </c>
      <c r="AJ45" s="70">
        <v>228.23639108652006</v>
      </c>
      <c r="AL45" s="71">
        <v>14.282001725693766</v>
      </c>
      <c r="AM45" s="73">
        <v>4.7630819748458473</v>
      </c>
      <c r="AN45" s="69">
        <v>3.1809720907460058E-2</v>
      </c>
      <c r="AO45" s="70">
        <v>195.25780179778079</v>
      </c>
      <c r="AQ45" s="71">
        <v>348.86574262564108</v>
      </c>
      <c r="AR45" s="73">
        <v>3.492915878391099</v>
      </c>
      <c r="AS45" s="69">
        <v>2.650622605604832E-2</v>
      </c>
      <c r="AT45" s="70">
        <v>234.53921146028537</v>
      </c>
      <c r="AV45" s="71">
        <v>336.0075225483846</v>
      </c>
      <c r="AW45" s="73">
        <v>3.562627595715083</v>
      </c>
      <c r="AX45" s="69">
        <v>2.6554746700508076E-2</v>
      </c>
      <c r="AY45" s="70">
        <v>234.02786091342685</v>
      </c>
    </row>
    <row r="46" spans="1:51" x14ac:dyDescent="0.25">
      <c r="A46" s="55">
        <v>28022</v>
      </c>
      <c r="B46" s="56">
        <v>5.7777777777777782E-2</v>
      </c>
      <c r="C46" s="57"/>
      <c r="D46" s="58">
        <v>35.953813259999997</v>
      </c>
      <c r="E46" s="102">
        <v>6.0494106400000192</v>
      </c>
      <c r="F46" s="103">
        <v>18.473483999999999</v>
      </c>
      <c r="H46" s="61">
        <v>27.330094739462432</v>
      </c>
      <c r="I46" s="72">
        <v>-1.7753868645674267</v>
      </c>
      <c r="J46" s="59">
        <v>7.956043739905631E-3</v>
      </c>
      <c r="K46" s="63">
        <v>697.63305523609529</v>
      </c>
      <c r="L46" s="64"/>
      <c r="M46" s="65">
        <v>33.891489111384345</v>
      </c>
      <c r="N46" s="72">
        <v>-1.0900039043303871</v>
      </c>
      <c r="O46" s="59">
        <v>9.2259073800712507E-3</v>
      </c>
      <c r="P46" s="63">
        <v>601.75563651978416</v>
      </c>
      <c r="Q46" s="64"/>
      <c r="R46" s="65">
        <v>20.105268045656381</v>
      </c>
      <c r="S46" s="72">
        <v>-0.45949634190103222</v>
      </c>
      <c r="T46" s="59">
        <v>1.0817075332830601E-2</v>
      </c>
      <c r="U46" s="63">
        <v>513.33428748922699</v>
      </c>
      <c r="V46" s="67"/>
      <c r="W46" s="65">
        <v>15.739542340404801</v>
      </c>
      <c r="X46" s="72">
        <v>0.10593226383922255</v>
      </c>
      <c r="Y46" s="59">
        <v>1.2327668940697584E-2</v>
      </c>
      <c r="Z46" s="63">
        <v>450.43537698934028</v>
      </c>
      <c r="AB46" s="65">
        <v>27.48704368873522</v>
      </c>
      <c r="AC46" s="72">
        <v>2.0217061251584529</v>
      </c>
      <c r="AD46" s="59">
        <v>1.8487112333706299E-2</v>
      </c>
      <c r="AE46" s="63">
        <v>300.19441715935113</v>
      </c>
      <c r="AG46" s="71">
        <v>18.067757272144664</v>
      </c>
      <c r="AH46" s="73">
        <v>3.4491299875128409</v>
      </c>
      <c r="AI46" s="69">
        <v>2.430278281193592E-2</v>
      </c>
      <c r="AJ46" s="70">
        <v>228.12809466682901</v>
      </c>
      <c r="AL46" s="71">
        <v>14.284451005544986</v>
      </c>
      <c r="AM46" s="73">
        <v>4.3813731319593821</v>
      </c>
      <c r="AN46" s="69">
        <v>2.8385193181328768E-2</v>
      </c>
      <c r="AO46" s="70">
        <v>195.13394732350829</v>
      </c>
      <c r="AQ46" s="71">
        <v>348.86971696117706</v>
      </c>
      <c r="AR46" s="73">
        <v>3.174865912256466</v>
      </c>
      <c r="AS46" s="69">
        <v>2.3652881958762455E-2</v>
      </c>
      <c r="AT46" s="70">
        <v>234.42978673477381</v>
      </c>
      <c r="AV46" s="71">
        <v>336.01220133968729</v>
      </c>
      <c r="AW46" s="73">
        <v>3.244004864997625</v>
      </c>
      <c r="AX46" s="69">
        <v>2.3700497811214329E-2</v>
      </c>
      <c r="AY46" s="70">
        <v>233.91290893415029</v>
      </c>
    </row>
    <row r="47" spans="1:51" x14ac:dyDescent="0.25">
      <c r="A47" s="55">
        <v>28022</v>
      </c>
      <c r="B47" s="56">
        <v>5.7916666666666665E-2</v>
      </c>
      <c r="C47" s="57"/>
      <c r="D47" s="58">
        <v>35.953857939999999</v>
      </c>
      <c r="E47" s="102">
        <v>6.0493580599999746</v>
      </c>
      <c r="F47" s="103">
        <v>17.308107</v>
      </c>
      <c r="H47" s="61">
        <v>27.330236065528393</v>
      </c>
      <c r="I47" s="72">
        <v>-1.8708592849495393</v>
      </c>
      <c r="J47" s="59">
        <v>7.2001599462874393E-3</v>
      </c>
      <c r="K47" s="63">
        <v>697.5494302632552</v>
      </c>
      <c r="L47" s="64"/>
      <c r="M47" s="65">
        <v>33.891577953159079</v>
      </c>
      <c r="N47" s="72">
        <v>-1.2007147572602093</v>
      </c>
      <c r="O47" s="59">
        <v>8.3496767175750206E-3</v>
      </c>
      <c r="P47" s="63">
        <v>601.67590875238091</v>
      </c>
      <c r="Q47" s="64"/>
      <c r="R47" s="65">
        <v>20.105562596317991</v>
      </c>
      <c r="S47" s="72">
        <v>-0.5893009117291369</v>
      </c>
      <c r="T47" s="59">
        <v>9.7902066143038813E-3</v>
      </c>
      <c r="U47" s="63">
        <v>513.25763304709426</v>
      </c>
      <c r="V47" s="67"/>
      <c r="W47" s="65">
        <v>15.739943039455396</v>
      </c>
      <c r="X47" s="72">
        <v>-4.1999220766425267E-2</v>
      </c>
      <c r="Y47" s="59">
        <v>1.1157907347561769E-2</v>
      </c>
      <c r="Z47" s="63">
        <v>450.35867165738341</v>
      </c>
      <c r="AB47" s="65">
        <v>27.487392236966731</v>
      </c>
      <c r="AC47" s="72">
        <v>1.7998610506567909</v>
      </c>
      <c r="AD47" s="59">
        <v>1.6735948511347229E-2</v>
      </c>
      <c r="AE47" s="63">
        <v>300.10752416960622</v>
      </c>
      <c r="AG47" s="71">
        <v>18.068495080007438</v>
      </c>
      <c r="AH47" s="73">
        <v>3.1574975239666321</v>
      </c>
      <c r="AI47" s="69">
        <v>2.2006489521941449E-2</v>
      </c>
      <c r="AJ47" s="70">
        <v>228.02571681842031</v>
      </c>
      <c r="AL47" s="71">
        <v>14.285437981949237</v>
      </c>
      <c r="AM47" s="73">
        <v>4.0407522359871013</v>
      </c>
      <c r="AN47" s="69">
        <v>2.5709128379325659E-2</v>
      </c>
      <c r="AO47" s="70">
        <v>195.01899556416458</v>
      </c>
      <c r="AQ47" s="65">
        <v>348.87109927090779</v>
      </c>
      <c r="AR47" s="72">
        <v>2.8910346853511824</v>
      </c>
      <c r="AS47" s="59">
        <v>2.1419055667451486E-2</v>
      </c>
      <c r="AT47" s="63">
        <v>234.32944864088171</v>
      </c>
      <c r="AV47" s="71">
        <v>336.01377018208905</v>
      </c>
      <c r="AW47" s="73">
        <v>2.9596032056488983</v>
      </c>
      <c r="AX47" s="69">
        <v>2.1463777832406189E-2</v>
      </c>
      <c r="AY47" s="70">
        <v>233.80988799002185</v>
      </c>
    </row>
    <row r="48" spans="1:51" x14ac:dyDescent="0.25">
      <c r="A48" s="55">
        <v>28022</v>
      </c>
      <c r="B48" s="56">
        <v>5.8055555555555555E-2</v>
      </c>
      <c r="C48" s="57"/>
      <c r="D48" s="58">
        <v>35.953869439999998</v>
      </c>
      <c r="E48" s="102">
        <v>6.049335219999989</v>
      </c>
      <c r="F48" s="103">
        <v>16.253382999999999</v>
      </c>
      <c r="H48" s="61">
        <v>27.330332799988643</v>
      </c>
      <c r="I48" s="72">
        <v>-1.957261150216681</v>
      </c>
      <c r="J48" s="59">
        <v>6.5967951505094659E-3</v>
      </c>
      <c r="K48" s="63">
        <v>697.4715229183671</v>
      </c>
      <c r="L48" s="64"/>
      <c r="M48" s="65">
        <v>33.891665738370918</v>
      </c>
      <c r="N48" s="72">
        <v>-1.3009108394361277</v>
      </c>
      <c r="O48" s="59">
        <v>7.6501752302089695E-3</v>
      </c>
      <c r="P48" s="63">
        <v>601.60177693471883</v>
      </c>
      <c r="Q48" s="64"/>
      <c r="R48" s="65">
        <v>20.105726041946991</v>
      </c>
      <c r="S48" s="72">
        <v>-0.7067832774210796</v>
      </c>
      <c r="T48" s="59">
        <v>8.9703354347662832E-3</v>
      </c>
      <c r="U48" s="63">
        <v>513.18672576717745</v>
      </c>
      <c r="V48" s="67"/>
      <c r="W48" s="65">
        <v>15.740148872308266</v>
      </c>
      <c r="X48" s="72">
        <v>-0.17589395072877728</v>
      </c>
      <c r="Y48" s="59">
        <v>1.0223879089303086E-2</v>
      </c>
      <c r="Z48" s="63">
        <v>450.28812369733981</v>
      </c>
      <c r="AB48" s="65">
        <v>27.487623459997071</v>
      </c>
      <c r="AC48" s="72">
        <v>1.5990298015112896</v>
      </c>
      <c r="AD48" s="59">
        <v>1.5337817755806619E-2</v>
      </c>
      <c r="AE48" s="63">
        <v>300.02887617891258</v>
      </c>
      <c r="AG48" s="65">
        <v>18.068885870560475</v>
      </c>
      <c r="AH48" s="72">
        <v>2.893419938050648</v>
      </c>
      <c r="AI48" s="59">
        <v>2.0173081282199162E-2</v>
      </c>
      <c r="AJ48" s="63">
        <v>227.93440662170747</v>
      </c>
      <c r="AL48" s="71">
        <v>14.285931968555698</v>
      </c>
      <c r="AM48" s="73">
        <v>3.7322430891040925</v>
      </c>
      <c r="AN48" s="69">
        <v>2.3572395774257265E-2</v>
      </c>
      <c r="AO48" s="70">
        <v>194.91724382947345</v>
      </c>
      <c r="AQ48" s="65">
        <v>348.87165708643272</v>
      </c>
      <c r="AR48" s="72">
        <v>2.6340066212336315</v>
      </c>
      <c r="AS48" s="59">
        <v>1.963433102918043E-2</v>
      </c>
      <c r="AT48" s="63">
        <v>234.24089552910104</v>
      </c>
      <c r="AV48" s="65">
        <v>336.01436182955194</v>
      </c>
      <c r="AW48" s="72">
        <v>2.7020385495317343</v>
      </c>
      <c r="AX48" s="59">
        <v>1.9675953129674659E-2</v>
      </c>
      <c r="AY48" s="63">
        <v>233.71963049566665</v>
      </c>
    </row>
    <row r="49" spans="1:51" x14ac:dyDescent="0.25">
      <c r="A49" s="55">
        <v>28022</v>
      </c>
      <c r="B49" s="56">
        <v>5.8194444444444444E-2</v>
      </c>
      <c r="C49" s="57"/>
      <c r="D49" s="58">
        <v>35.953872070000003</v>
      </c>
      <c r="E49" s="102">
        <v>6.0493218500000125</v>
      </c>
      <c r="F49" s="103">
        <v>15.287164000000001</v>
      </c>
      <c r="H49" s="61">
        <v>27.330407758439076</v>
      </c>
      <c r="I49" s="72">
        <v>-2.0364226565766397</v>
      </c>
      <c r="J49" s="59">
        <v>6.1076022907970515E-3</v>
      </c>
      <c r="K49" s="63">
        <v>697.40044700861199</v>
      </c>
      <c r="L49" s="64"/>
      <c r="M49" s="65">
        <v>33.891742641157833</v>
      </c>
      <c r="N49" s="72">
        <v>-1.3927129100048106</v>
      </c>
      <c r="O49" s="59">
        <v>7.0830069075431103E-3</v>
      </c>
      <c r="P49" s="63">
        <v>601.53437029575809</v>
      </c>
      <c r="Q49" s="64"/>
      <c r="R49" s="65">
        <v>20.105840131214073</v>
      </c>
      <c r="S49" s="72">
        <v>-0.81442724218860196</v>
      </c>
      <c r="T49" s="59">
        <v>8.3055173618794224E-3</v>
      </c>
      <c r="U49" s="63">
        <v>513.12259796501792</v>
      </c>
      <c r="V49" s="67"/>
      <c r="W49" s="65">
        <v>15.74028584394256</v>
      </c>
      <c r="X49" s="72">
        <v>-0.29858042333865853</v>
      </c>
      <c r="Y49" s="59">
        <v>9.4664518055119495E-3</v>
      </c>
      <c r="Z49" s="63">
        <v>450.22461938556285</v>
      </c>
      <c r="AB49" s="65">
        <v>27.48780021340864</v>
      </c>
      <c r="AC49" s="72">
        <v>1.4149760732551062</v>
      </c>
      <c r="AD49" s="59">
        <v>1.4203920980831126E-2</v>
      </c>
      <c r="AE49" s="63">
        <v>299.9589688434113</v>
      </c>
      <c r="AG49" s="65">
        <v>18.069151095539738</v>
      </c>
      <c r="AH49" s="72">
        <v>2.6513431076172989</v>
      </c>
      <c r="AI49" s="59">
        <v>1.8685885368940638E-2</v>
      </c>
      <c r="AJ49" s="63">
        <v>227.85396395908509</v>
      </c>
      <c r="AL49" s="71">
        <v>14.286254990801838</v>
      </c>
      <c r="AM49" s="73">
        <v>3.4493745235269082</v>
      </c>
      <c r="AN49" s="69">
        <v>2.1838854327047519E-2</v>
      </c>
      <c r="AO49" s="70">
        <v>194.8279760775313</v>
      </c>
      <c r="AQ49" s="65">
        <v>348.87196150881243</v>
      </c>
      <c r="AR49" s="72">
        <v>2.3983948451664467</v>
      </c>
      <c r="AS49" s="59">
        <v>1.8186304896538257E-2</v>
      </c>
      <c r="AT49" s="63">
        <v>234.16318882174124</v>
      </c>
      <c r="AV49" s="65">
        <v>336.01466157650805</v>
      </c>
      <c r="AW49" s="72">
        <v>2.4659273018561811</v>
      </c>
      <c r="AX49" s="59">
        <v>1.8225177760707777E-2</v>
      </c>
      <c r="AY49" s="63">
        <v>233.64058143785107</v>
      </c>
    </row>
    <row r="50" spans="1:51" x14ac:dyDescent="0.25">
      <c r="A50" s="55">
        <v>28022</v>
      </c>
      <c r="B50" s="56">
        <v>5.8333333333333327E-2</v>
      </c>
      <c r="C50" s="57"/>
      <c r="D50" s="58">
        <v>35.953872599999997</v>
      </c>
      <c r="E50" s="102">
        <v>6.0493119199999796</v>
      </c>
      <c r="F50" s="103">
        <v>14.392747999999999</v>
      </c>
      <c r="H50" s="61">
        <v>27.330469791905294</v>
      </c>
      <c r="I50" s="72">
        <v>-2.1097138578526473</v>
      </c>
      <c r="J50" s="59">
        <v>5.705774082551001E-3</v>
      </c>
      <c r="K50" s="63">
        <v>697.3355474589016</v>
      </c>
      <c r="L50" s="64"/>
      <c r="M50" s="65">
        <v>33.891808611153806</v>
      </c>
      <c r="N50" s="72">
        <v>-1.4777089673109747</v>
      </c>
      <c r="O50" s="59">
        <v>6.6171152318693196E-3</v>
      </c>
      <c r="P50" s="63">
        <v>601.47304873036137</v>
      </c>
      <c r="Q50" s="64"/>
      <c r="R50" s="65">
        <v>20.105931255113731</v>
      </c>
      <c r="S50" s="72">
        <v>-0.91409340888976198</v>
      </c>
      <c r="T50" s="59">
        <v>7.7593871983235871E-3</v>
      </c>
      <c r="U50" s="63">
        <v>513.06457336634116</v>
      </c>
      <c r="V50" s="67"/>
      <c r="W50" s="65">
        <v>15.740393293039695</v>
      </c>
      <c r="X50" s="72">
        <v>-0.41217779419036604</v>
      </c>
      <c r="Y50" s="59">
        <v>8.8442209778355971E-3</v>
      </c>
      <c r="Z50" s="63">
        <v>450.16740922455585</v>
      </c>
      <c r="AB50" s="65">
        <v>27.487945855410487</v>
      </c>
      <c r="AC50" s="72">
        <v>1.2445290836759553</v>
      </c>
      <c r="AD50" s="59">
        <v>1.3272281765542539E-2</v>
      </c>
      <c r="AE50" s="63">
        <v>299.89672567537536</v>
      </c>
      <c r="AG50" s="65">
        <v>18.069360733683965</v>
      </c>
      <c r="AH50" s="72">
        <v>2.4271125809921954</v>
      </c>
      <c r="AI50" s="59">
        <v>1.7463704301451975E-2</v>
      </c>
      <c r="AJ50" s="63">
        <v>227.78285655845195</v>
      </c>
      <c r="AL50" s="71">
        <v>14.286506649464561</v>
      </c>
      <c r="AM50" s="73">
        <v>3.1873083920292986</v>
      </c>
      <c r="AN50" s="69">
        <v>2.0413960165162792E-2</v>
      </c>
      <c r="AO50" s="70">
        <v>194.74931845228025</v>
      </c>
      <c r="AQ50" s="65">
        <v>348.87217993429476</v>
      </c>
      <c r="AR50" s="72">
        <v>2.1801592955383358</v>
      </c>
      <c r="AS50" s="59">
        <v>1.6996248024676558E-2</v>
      </c>
      <c r="AT50" s="63">
        <v>234.09462492944843</v>
      </c>
      <c r="AV50" s="65">
        <v>336.01486803517918</v>
      </c>
      <c r="AW50" s="72">
        <v>2.2472252660117076</v>
      </c>
      <c r="AX50" s="59">
        <v>1.70327962783168E-2</v>
      </c>
      <c r="AY50" s="63">
        <v>233.57084524720497</v>
      </c>
    </row>
    <row r="51" spans="1:51" x14ac:dyDescent="0.25">
      <c r="A51" s="55">
        <v>28022</v>
      </c>
      <c r="B51" s="56">
        <v>5.8472222222222224E-2</v>
      </c>
      <c r="C51" s="57"/>
      <c r="D51" s="58">
        <v>35.953872699999998</v>
      </c>
      <c r="E51" s="102">
        <v>6.0493036400000051</v>
      </c>
      <c r="F51" s="103">
        <v>13.557320000000001</v>
      </c>
      <c r="H51" s="61">
        <v>27.330523045862758</v>
      </c>
      <c r="I51" s="72">
        <v>-2.1781831261613966</v>
      </c>
      <c r="J51" s="59">
        <v>5.370256405970864E-3</v>
      </c>
      <c r="K51" s="63">
        <v>697.27587675058658</v>
      </c>
      <c r="L51" s="64"/>
      <c r="M51" s="65">
        <v>33.891865746290406</v>
      </c>
      <c r="N51" s="72">
        <v>-1.5571143295493199</v>
      </c>
      <c r="O51" s="59">
        <v>6.2280982120859725E-3</v>
      </c>
      <c r="P51" s="63">
        <v>601.416878905781</v>
      </c>
      <c r="Q51" s="64"/>
      <c r="R51" s="65">
        <v>20.106008772383149</v>
      </c>
      <c r="S51" s="72">
        <v>-1.0072060230102358</v>
      </c>
      <c r="T51" s="59">
        <v>7.3033562825232049E-3</v>
      </c>
      <c r="U51" s="63">
        <v>513.01170472588592</v>
      </c>
      <c r="V51" s="67"/>
      <c r="W51" s="65">
        <v>15.740484261976468</v>
      </c>
      <c r="X51" s="72">
        <v>-0.51830840693716229</v>
      </c>
      <c r="Y51" s="59">
        <v>8.3246275951739893E-3</v>
      </c>
      <c r="Z51" s="63">
        <v>450.1155032946582</v>
      </c>
      <c r="AB51" s="65">
        <v>27.488070748117462</v>
      </c>
      <c r="AC51" s="72">
        <v>1.0852617514358904</v>
      </c>
      <c r="AD51" s="59">
        <v>1.2494199553359316E-2</v>
      </c>
      <c r="AE51" s="63">
        <v>299.84090440704745</v>
      </c>
      <c r="AG51" s="65">
        <v>18.069538577286401</v>
      </c>
      <c r="AH51" s="72">
        <v>2.21754820471162</v>
      </c>
      <c r="AI51" s="59">
        <v>1.6442755722561687E-2</v>
      </c>
      <c r="AJ51" s="63">
        <v>227.71952173982928</v>
      </c>
      <c r="AL51" s="65">
        <v>14.286719313788238</v>
      </c>
      <c r="AM51" s="72">
        <v>2.9423409620936702</v>
      </c>
      <c r="AN51" s="59">
        <v>1.9223460453174586E-2</v>
      </c>
      <c r="AO51" s="63">
        <v>194.67946632908448</v>
      </c>
      <c r="AQ51" s="65">
        <v>348.87236022277199</v>
      </c>
      <c r="AR51" s="72">
        <v>1.976204398818143</v>
      </c>
      <c r="AS51" s="59">
        <v>1.6002133474832047E-2</v>
      </c>
      <c r="AT51" s="63">
        <v>234.03362712486054</v>
      </c>
      <c r="AV51" s="65">
        <v>336.01503630478459</v>
      </c>
      <c r="AW51" s="72">
        <v>2.0428317798377975</v>
      </c>
      <c r="AX51" s="59">
        <v>1.6036720698130044E-2</v>
      </c>
      <c r="AY51" s="63">
        <v>233.50878146491451</v>
      </c>
    </row>
    <row r="52" spans="1:51" x14ac:dyDescent="0.25">
      <c r="A52" s="55">
        <v>28022</v>
      </c>
      <c r="B52" s="56">
        <v>5.8611111111111107E-2</v>
      </c>
      <c r="C52" s="57"/>
      <c r="D52" s="58">
        <v>35.95387272</v>
      </c>
      <c r="E52" s="102">
        <v>6.0492964300000267</v>
      </c>
      <c r="F52" s="103">
        <v>12.771145000000001</v>
      </c>
      <c r="H52" s="61">
        <v>27.33056971771564</v>
      </c>
      <c r="I52" s="72">
        <v>-2.2426261861516692</v>
      </c>
      <c r="J52" s="59">
        <v>5.0853455787380694E-3</v>
      </c>
      <c r="K52" s="63">
        <v>697.22060062422577</v>
      </c>
      <c r="L52" s="64"/>
      <c r="M52" s="65">
        <v>33.891915915211563</v>
      </c>
      <c r="N52" s="72">
        <v>-1.6318514912690845</v>
      </c>
      <c r="O52" s="59">
        <v>5.8977518602607044E-3</v>
      </c>
      <c r="P52" s="63">
        <v>601.36503820160021</v>
      </c>
      <c r="Q52" s="64"/>
      <c r="R52" s="65">
        <v>20.106076573356368</v>
      </c>
      <c r="S52" s="72">
        <v>-1.0948462721808105</v>
      </c>
      <c r="T52" s="59">
        <v>6.9160916170347558E-3</v>
      </c>
      <c r="U52" s="63">
        <v>512.96316393126426</v>
      </c>
      <c r="V52" s="67"/>
      <c r="W52" s="65">
        <v>15.740563744735899</v>
      </c>
      <c r="X52" s="72">
        <v>-0.61820390646023393</v>
      </c>
      <c r="Y52" s="59">
        <v>7.8833722626824622E-3</v>
      </c>
      <c r="Z52" s="63">
        <v>450.06804547996012</v>
      </c>
      <c r="AB52" s="65">
        <v>27.488180178101381</v>
      </c>
      <c r="AC52" s="72">
        <v>0.93533139671584409</v>
      </c>
      <c r="AD52" s="59">
        <v>1.1833329535138081E-2</v>
      </c>
      <c r="AE52" s="63">
        <v>299.79045860401982</v>
      </c>
      <c r="AG52" s="65">
        <v>18.069694034751969</v>
      </c>
      <c r="AH52" s="72">
        <v>2.0202351971986978</v>
      </c>
      <c r="AI52" s="59">
        <v>1.5575430419974641E-2</v>
      </c>
      <c r="AJ52" s="63">
        <v>227.66268013562961</v>
      </c>
      <c r="AL52" s="65">
        <v>14.286905049483162</v>
      </c>
      <c r="AM52" s="72">
        <v>2.7116595112500317</v>
      </c>
      <c r="AN52" s="59">
        <v>1.8211920177312019E-2</v>
      </c>
      <c r="AO52" s="63">
        <v>194.61696357582065</v>
      </c>
      <c r="AQ52" s="65">
        <v>348.87251685178268</v>
      </c>
      <c r="AR52" s="72">
        <v>1.7841788609307823</v>
      </c>
      <c r="AS52" s="59">
        <v>1.5157614570714068E-2</v>
      </c>
      <c r="AT52" s="63">
        <v>233.97893761136839</v>
      </c>
      <c r="AV52" s="65">
        <v>336.01518206792377</v>
      </c>
      <c r="AW52" s="72">
        <v>1.8503911865986404</v>
      </c>
      <c r="AX52" s="59">
        <v>1.5190527261458132E-2</v>
      </c>
      <c r="AY52" s="63">
        <v>233.4531064785711</v>
      </c>
    </row>
    <row r="53" spans="1:51" x14ac:dyDescent="0.25">
      <c r="A53" s="55">
        <v>28022</v>
      </c>
      <c r="B53" s="56">
        <v>5.8749999999999997E-2</v>
      </c>
      <c r="C53" s="57"/>
      <c r="D53" s="58">
        <v>35.953872730000001</v>
      </c>
      <c r="E53" s="102">
        <v>6.0492900099999929</v>
      </c>
      <c r="F53" s="103">
        <v>12.026792</v>
      </c>
      <c r="H53" s="61">
        <v>27.330611310593</v>
      </c>
      <c r="I53" s="72">
        <v>-2.3036503189521365</v>
      </c>
      <c r="J53" s="59">
        <v>4.8398649049316168E-3</v>
      </c>
      <c r="K53" s="63">
        <v>697.16905916988048</v>
      </c>
      <c r="L53" s="64"/>
      <c r="M53" s="65">
        <v>33.891960635637382</v>
      </c>
      <c r="N53" s="72">
        <v>-1.7026244994684809</v>
      </c>
      <c r="O53" s="59">
        <v>5.6131191420017469E-3</v>
      </c>
      <c r="P53" s="63">
        <v>601.31687601890314</v>
      </c>
      <c r="Q53" s="64"/>
      <c r="R53" s="65">
        <v>20.106136980372824</v>
      </c>
      <c r="S53" s="72">
        <v>-1.1778393496065773</v>
      </c>
      <c r="T53" s="59">
        <v>6.5824080987446562E-3</v>
      </c>
      <c r="U53" s="63">
        <v>512.91829743721314</v>
      </c>
      <c r="V53" s="67"/>
      <c r="W53" s="65">
        <v>15.740634549884458</v>
      </c>
      <c r="X53" s="72">
        <v>-0.71280434711485896</v>
      </c>
      <c r="Y53" s="59">
        <v>7.5031575736127822E-3</v>
      </c>
      <c r="Z53" s="63">
        <v>450.02436200986665</v>
      </c>
      <c r="AB53" s="65">
        <v>27.488277696463911</v>
      </c>
      <c r="AC53" s="72">
        <v>0.79333147576967289</v>
      </c>
      <c r="AD53" s="59">
        <v>1.1263798289919158E-2</v>
      </c>
      <c r="AE53" s="63">
        <v>299.74457053358952</v>
      </c>
      <c r="AG53" s="65">
        <v>18.069832527925762</v>
      </c>
      <c r="AH53" s="72">
        <v>1.8333300834114785</v>
      </c>
      <c r="AI53" s="59">
        <v>1.4827832432877939E-2</v>
      </c>
      <c r="AJ53" s="63">
        <v>227.6113392322743</v>
      </c>
      <c r="AL53" s="65">
        <v>14.287070498213923</v>
      </c>
      <c r="AM53" s="72">
        <v>2.4931165316211317</v>
      </c>
      <c r="AN53" s="59">
        <v>1.7339867803413705E-2</v>
      </c>
      <c r="AO53" s="63">
        <v>194.5606847903565</v>
      </c>
      <c r="AQ53" s="65">
        <v>348.87265627704375</v>
      </c>
      <c r="AR53" s="72">
        <v>1.6022875394725489</v>
      </c>
      <c r="AS53" s="59">
        <v>1.4429686957254807E-2</v>
      </c>
      <c r="AT53" s="63">
        <v>233.92958695685155</v>
      </c>
      <c r="AV53" s="65">
        <v>336.01531177138139</v>
      </c>
      <c r="AW53" s="72">
        <v>1.6681049055617228</v>
      </c>
      <c r="AX53" s="59">
        <v>1.4461151398254286E-2</v>
      </c>
      <c r="AY53" s="63">
        <v>233.40283591438444</v>
      </c>
    </row>
    <row r="54" spans="1:51" x14ac:dyDescent="0.25">
      <c r="A54" s="55">
        <v>28022</v>
      </c>
      <c r="B54" s="56">
        <v>5.8888888888888886E-2</v>
      </c>
      <c r="C54" s="57"/>
      <c r="D54" s="58">
        <v>35.953872740000001</v>
      </c>
      <c r="E54" s="102">
        <v>6.0492842200000041</v>
      </c>
      <c r="F54" s="103">
        <v>11.318471000000001</v>
      </c>
      <c r="H54" s="61">
        <v>27.330648817511605</v>
      </c>
      <c r="I54" s="72">
        <v>-2.3617286857142896</v>
      </c>
      <c r="J54" s="59">
        <v>4.6256497535215437E-3</v>
      </c>
      <c r="K54" s="63">
        <v>697.1207330672305</v>
      </c>
      <c r="L54" s="64"/>
      <c r="M54" s="65">
        <v>33.892000961461981</v>
      </c>
      <c r="N54" s="72">
        <v>-1.7699819171156965</v>
      </c>
      <c r="O54" s="59">
        <v>5.3647346479489353E-3</v>
      </c>
      <c r="P54" s="63">
        <v>601.27188036063967</v>
      </c>
      <c r="Q54" s="64"/>
      <c r="R54" s="65">
        <v>20.106191455151073</v>
      </c>
      <c r="S54" s="72">
        <v>-1.2568282280159198</v>
      </c>
      <c r="T54" s="59">
        <v>6.2912120458834802E-3</v>
      </c>
      <c r="U54" s="63">
        <v>512.87659187001429</v>
      </c>
      <c r="V54" s="67"/>
      <c r="W54" s="65">
        <v>15.74069840288011</v>
      </c>
      <c r="X54" s="72">
        <v>-0.80284221536261302</v>
      </c>
      <c r="Y54" s="59">
        <v>7.1713461876260791E-3</v>
      </c>
      <c r="Z54" s="63">
        <v>449.98392435176885</v>
      </c>
      <c r="AB54" s="65">
        <v>27.488365635208783</v>
      </c>
      <c r="AC54" s="72">
        <v>0.65816592489503589</v>
      </c>
      <c r="AD54" s="59">
        <v>1.0766701066600581E-2</v>
      </c>
      <c r="AE54" s="63">
        <v>299.70260017988141</v>
      </c>
      <c r="AG54" s="65">
        <v>18.069957421738348</v>
      </c>
      <c r="AH54" s="72">
        <v>1.6553961380098732</v>
      </c>
      <c r="AI54" s="59">
        <v>1.4175191109953623E-2</v>
      </c>
      <c r="AJ54" s="63">
        <v>227.56472450361366</v>
      </c>
      <c r="AL54" s="65">
        <v>14.287219703068569</v>
      </c>
      <c r="AM54" s="72">
        <v>2.2850381713804517</v>
      </c>
      <c r="AN54" s="59">
        <v>1.6578454041267201E-2</v>
      </c>
      <c r="AO54" s="63">
        <v>194.50975294994879</v>
      </c>
      <c r="AQ54" s="65">
        <v>348.87278202575334</v>
      </c>
      <c r="AR54" s="72">
        <v>1.4291313416163174</v>
      </c>
      <c r="AS54" s="59">
        <v>1.3794229148755813E-2</v>
      </c>
      <c r="AT54" s="63">
        <v>233.88482103547926</v>
      </c>
      <c r="AV54" s="65">
        <v>336.01542875831501</v>
      </c>
      <c r="AW54" s="72">
        <v>1.4945711281854344</v>
      </c>
      <c r="AX54" s="59">
        <v>1.3824425790174701E-2</v>
      </c>
      <c r="AY54" s="63">
        <v>233.35720550553822</v>
      </c>
    </row>
    <row r="55" spans="1:51" x14ac:dyDescent="0.25">
      <c r="A55" s="55">
        <v>28022</v>
      </c>
      <c r="B55" s="56">
        <v>5.9027777777777783E-2</v>
      </c>
      <c r="C55" s="57"/>
      <c r="D55" s="58">
        <v>35.953872750000002</v>
      </c>
      <c r="E55" s="102">
        <v>6.0492789499999731</v>
      </c>
      <c r="F55" s="103">
        <v>10.641591</v>
      </c>
      <c r="H55" s="61">
        <v>27.330682951896307</v>
      </c>
      <c r="I55" s="72">
        <v>-2.4172364722884487</v>
      </c>
      <c r="J55" s="59">
        <v>0.01</v>
      </c>
      <c r="K55" s="63">
        <v>697.0752098642289</v>
      </c>
      <c r="L55" s="64"/>
      <c r="M55" s="65">
        <v>33.892037660000675</v>
      </c>
      <c r="N55" s="72">
        <v>-1.8343587224435718</v>
      </c>
      <c r="O55" s="59">
        <v>0.01</v>
      </c>
      <c r="P55" s="63">
        <v>601.2296446192388</v>
      </c>
      <c r="Q55" s="64"/>
      <c r="R55" s="65">
        <v>20.106241033482558</v>
      </c>
      <c r="S55" s="72">
        <v>-1.3323227562979285</v>
      </c>
      <c r="T55" s="59">
        <v>0.01</v>
      </c>
      <c r="U55" s="63">
        <v>512.83763993052401</v>
      </c>
      <c r="V55" s="67"/>
      <c r="W55" s="65">
        <v>15.740756517591358</v>
      </c>
      <c r="X55" s="72">
        <v>-0.88889834999551443</v>
      </c>
      <c r="Y55" s="59">
        <v>0.01</v>
      </c>
      <c r="Z55" s="63">
        <v>449.94631343647922</v>
      </c>
      <c r="AB55" s="65">
        <v>27.488445666974979</v>
      </c>
      <c r="AC55" s="72">
        <v>0.52896553688236869</v>
      </c>
      <c r="AD55" s="59">
        <v>0.01</v>
      </c>
      <c r="AE55" s="63">
        <v>299.66404047020683</v>
      </c>
      <c r="AG55" s="65">
        <v>18.070071090690764</v>
      </c>
      <c r="AH55" s="72">
        <v>1.4852938826430593</v>
      </c>
      <c r="AI55" s="59">
        <v>0.01</v>
      </c>
      <c r="AJ55" s="63">
        <v>227.52222294810429</v>
      </c>
      <c r="AL55" s="65">
        <v>14.287355500216394</v>
      </c>
      <c r="AM55" s="72">
        <v>2.0860967691651355</v>
      </c>
      <c r="AN55" s="59">
        <v>0.01</v>
      </c>
      <c r="AO55" s="63">
        <v>194.46347422272424</v>
      </c>
      <c r="AQ55" s="65">
        <v>348.87289648587921</v>
      </c>
      <c r="AR55" s="72">
        <v>1.2636006313833164</v>
      </c>
      <c r="AS55" s="59">
        <v>0.01</v>
      </c>
      <c r="AT55" s="63">
        <v>233.8440437189825</v>
      </c>
      <c r="AV55" s="65">
        <v>336.01553524903284</v>
      </c>
      <c r="AW55" s="72">
        <v>1.3286780528626227</v>
      </c>
      <c r="AX55" s="59">
        <v>0.01</v>
      </c>
      <c r="AY55" s="63">
        <v>233.31561147951552</v>
      </c>
    </row>
    <row r="56" spans="1:51" x14ac:dyDescent="0.25">
      <c r="A56" s="55"/>
      <c r="B56" s="56"/>
      <c r="C56" s="57"/>
      <c r="D56" s="58"/>
      <c r="E56" s="59"/>
      <c r="F56" s="60"/>
      <c r="H56" s="61"/>
      <c r="I56" s="62"/>
      <c r="J56" s="59"/>
      <c r="K56" s="63"/>
      <c r="L56" s="64"/>
      <c r="M56" s="65"/>
      <c r="N56" s="62"/>
      <c r="O56" s="66"/>
      <c r="P56" s="63"/>
      <c r="Q56" s="64"/>
      <c r="R56" s="65"/>
      <c r="S56" s="62"/>
      <c r="T56" s="66"/>
      <c r="U56" s="63"/>
      <c r="V56" s="67"/>
      <c r="W56" s="65"/>
      <c r="X56" s="62"/>
      <c r="Y56" s="66"/>
      <c r="Z56" s="63"/>
      <c r="AB56" s="65"/>
      <c r="AC56" s="62"/>
      <c r="AD56" s="66"/>
      <c r="AE56" s="63"/>
      <c r="AG56" s="65"/>
      <c r="AH56" s="62"/>
      <c r="AI56" s="66"/>
      <c r="AJ56" s="63"/>
      <c r="AL56" s="65"/>
      <c r="AM56" s="62"/>
      <c r="AN56" s="66"/>
      <c r="AO56" s="63"/>
      <c r="AQ56" s="65"/>
      <c r="AR56" s="62"/>
      <c r="AS56" s="66"/>
      <c r="AT56" s="63"/>
      <c r="AV56" s="65"/>
      <c r="AW56" s="62"/>
      <c r="AX56" s="66"/>
      <c r="AY56" s="63"/>
    </row>
    <row r="57" spans="1:51" x14ac:dyDescent="0.25">
      <c r="A57" s="55"/>
      <c r="B57" s="56"/>
      <c r="C57" s="57"/>
      <c r="D57" s="58"/>
      <c r="E57" s="59"/>
      <c r="F57" s="60"/>
      <c r="H57" s="61"/>
      <c r="I57" s="62"/>
      <c r="J57" s="59"/>
      <c r="K57" s="63"/>
      <c r="L57" s="64"/>
      <c r="M57" s="65"/>
      <c r="N57" s="62"/>
      <c r="O57" s="66"/>
      <c r="P57" s="63"/>
      <c r="Q57" s="64"/>
      <c r="R57" s="65"/>
      <c r="S57" s="62"/>
      <c r="T57" s="66"/>
      <c r="U57" s="63"/>
      <c r="V57" s="67"/>
      <c r="W57" s="65"/>
      <c r="X57" s="62"/>
      <c r="Y57" s="66"/>
      <c r="Z57" s="63"/>
      <c r="AB57" s="65"/>
      <c r="AC57" s="62"/>
      <c r="AD57" s="66"/>
      <c r="AE57" s="63"/>
      <c r="AG57" s="65"/>
      <c r="AH57" s="62"/>
      <c r="AI57" s="66"/>
      <c r="AJ57" s="63"/>
      <c r="AL57" s="65"/>
      <c r="AM57" s="62"/>
      <c r="AN57" s="66"/>
      <c r="AO57" s="63"/>
      <c r="AQ57" s="65"/>
      <c r="AR57" s="62"/>
      <c r="AS57" s="66"/>
      <c r="AT57" s="63"/>
      <c r="AV57" s="65"/>
      <c r="AW57" s="62"/>
      <c r="AX57" s="66"/>
      <c r="AY57" s="63"/>
    </row>
    <row r="58" spans="1:51" x14ac:dyDescent="0.25">
      <c r="A58" s="55"/>
      <c r="B58" s="56"/>
      <c r="C58" s="57"/>
      <c r="D58" s="58"/>
      <c r="E58" s="59"/>
      <c r="F58" s="60"/>
      <c r="H58" s="61"/>
      <c r="I58" s="62"/>
      <c r="J58" s="59"/>
      <c r="K58" s="63"/>
      <c r="L58" s="64"/>
      <c r="M58" s="65"/>
      <c r="N58" s="62"/>
      <c r="O58" s="66"/>
      <c r="P58" s="63"/>
      <c r="Q58" s="64"/>
      <c r="R58" s="65"/>
      <c r="S58" s="62"/>
      <c r="T58" s="66"/>
      <c r="U58" s="63"/>
      <c r="V58" s="67"/>
      <c r="W58" s="65"/>
      <c r="X58" s="62"/>
      <c r="Y58" s="66"/>
      <c r="Z58" s="63"/>
      <c r="AB58" s="65"/>
      <c r="AC58" s="62"/>
      <c r="AD58" s="66"/>
      <c r="AE58" s="63"/>
      <c r="AG58" s="65"/>
      <c r="AH58" s="62"/>
      <c r="AI58" s="66"/>
      <c r="AJ58" s="63"/>
      <c r="AL58" s="65"/>
      <c r="AM58" s="62"/>
      <c r="AN58" s="66"/>
      <c r="AO58" s="63"/>
      <c r="AQ58" s="65"/>
      <c r="AR58" s="62"/>
      <c r="AS58" s="66"/>
      <c r="AT58" s="63"/>
      <c r="AV58" s="65"/>
      <c r="AW58" s="62"/>
      <c r="AX58" s="66"/>
      <c r="AY58" s="63"/>
    </row>
    <row r="59" spans="1:51" x14ac:dyDescent="0.25">
      <c r="A59" s="55"/>
      <c r="B59" s="56"/>
      <c r="C59" s="57"/>
      <c r="D59" s="58"/>
      <c r="E59" s="59"/>
      <c r="F59" s="60"/>
      <c r="H59" s="61"/>
      <c r="I59" s="62"/>
      <c r="J59" s="59"/>
      <c r="K59" s="63"/>
      <c r="L59" s="64"/>
      <c r="M59" s="65"/>
      <c r="N59" s="62"/>
      <c r="O59" s="66"/>
      <c r="P59" s="63"/>
      <c r="Q59" s="64"/>
      <c r="R59" s="65"/>
      <c r="S59" s="62"/>
      <c r="T59" s="66"/>
      <c r="U59" s="63"/>
      <c r="V59" s="67"/>
      <c r="W59" s="65"/>
      <c r="X59" s="62"/>
      <c r="Y59" s="66"/>
      <c r="Z59" s="63"/>
      <c r="AB59" s="65"/>
      <c r="AC59" s="62"/>
      <c r="AD59" s="66"/>
      <c r="AE59" s="63"/>
      <c r="AG59" s="65"/>
      <c r="AH59" s="62"/>
      <c r="AI59" s="66"/>
      <c r="AJ59" s="63"/>
      <c r="AL59" s="65"/>
      <c r="AM59" s="62"/>
      <c r="AN59" s="66"/>
      <c r="AO59" s="63"/>
      <c r="AQ59" s="65"/>
      <c r="AR59" s="62"/>
      <c r="AS59" s="66"/>
      <c r="AT59" s="63"/>
      <c r="AV59" s="65"/>
      <c r="AW59" s="62"/>
      <c r="AX59" s="66"/>
      <c r="AY59" s="63"/>
    </row>
    <row r="60" spans="1:51" x14ac:dyDescent="0.25">
      <c r="A60" s="55"/>
      <c r="B60" s="56"/>
      <c r="C60" s="57"/>
      <c r="D60" s="58"/>
      <c r="E60" s="59"/>
      <c r="F60" s="60"/>
      <c r="H60" s="61"/>
      <c r="I60" s="62"/>
      <c r="J60" s="59"/>
      <c r="K60" s="63"/>
      <c r="L60" s="64"/>
      <c r="M60" s="65"/>
      <c r="N60" s="62"/>
      <c r="O60" s="66"/>
      <c r="P60" s="63"/>
      <c r="Q60" s="64"/>
      <c r="R60" s="65"/>
      <c r="S60" s="62"/>
      <c r="T60" s="66"/>
      <c r="U60" s="63"/>
      <c r="V60" s="67"/>
      <c r="W60" s="65"/>
      <c r="X60" s="62"/>
      <c r="Y60" s="66"/>
      <c r="Z60" s="63"/>
      <c r="AB60" s="65"/>
      <c r="AC60" s="62"/>
      <c r="AD60" s="66"/>
      <c r="AE60" s="63"/>
      <c r="AG60" s="65"/>
      <c r="AH60" s="62"/>
      <c r="AI60" s="66"/>
      <c r="AJ60" s="63"/>
      <c r="AL60" s="65"/>
      <c r="AM60" s="62"/>
      <c r="AN60" s="66"/>
      <c r="AO60" s="63"/>
      <c r="AQ60" s="65"/>
      <c r="AR60" s="62"/>
      <c r="AS60" s="66"/>
      <c r="AT60" s="63"/>
      <c r="AV60" s="65"/>
      <c r="AW60" s="62"/>
      <c r="AX60" s="66"/>
      <c r="AY60" s="63"/>
    </row>
    <row r="61" spans="1:51" x14ac:dyDescent="0.25">
      <c r="A61" s="55"/>
      <c r="B61" s="56"/>
      <c r="C61" s="57"/>
      <c r="D61" s="58"/>
      <c r="E61" s="59"/>
      <c r="F61" s="60"/>
      <c r="H61" s="61"/>
      <c r="I61" s="62"/>
      <c r="J61" s="59"/>
      <c r="K61" s="63"/>
      <c r="L61" s="64"/>
      <c r="M61" s="65"/>
      <c r="N61" s="62"/>
      <c r="O61" s="66"/>
      <c r="P61" s="63"/>
      <c r="Q61" s="64"/>
      <c r="R61" s="65"/>
      <c r="S61" s="62"/>
      <c r="T61" s="66"/>
      <c r="U61" s="63"/>
      <c r="V61" s="67"/>
      <c r="W61" s="65"/>
      <c r="X61" s="62"/>
      <c r="Y61" s="66"/>
      <c r="Z61" s="63"/>
      <c r="AB61" s="65"/>
      <c r="AC61" s="62"/>
      <c r="AD61" s="66"/>
      <c r="AE61" s="63"/>
      <c r="AG61" s="65"/>
      <c r="AH61" s="62"/>
      <c r="AI61" s="66"/>
      <c r="AJ61" s="63"/>
      <c r="AL61" s="65"/>
      <c r="AM61" s="62"/>
      <c r="AN61" s="66"/>
      <c r="AO61" s="63"/>
      <c r="AQ61" s="65"/>
      <c r="AR61" s="62"/>
      <c r="AS61" s="66"/>
      <c r="AT61" s="63"/>
      <c r="AV61" s="65"/>
      <c r="AW61" s="62"/>
      <c r="AX61" s="66"/>
      <c r="AY61" s="63"/>
    </row>
    <row r="62" spans="1:51" x14ac:dyDescent="0.25">
      <c r="A62" s="55"/>
      <c r="B62" s="56"/>
      <c r="C62" s="57"/>
      <c r="D62" s="58"/>
      <c r="E62" s="59"/>
      <c r="F62" s="60"/>
      <c r="H62" s="61"/>
      <c r="I62" s="62"/>
      <c r="J62" s="59"/>
      <c r="K62" s="63"/>
      <c r="L62" s="64"/>
      <c r="M62" s="65"/>
      <c r="N62" s="62"/>
      <c r="O62" s="66"/>
      <c r="P62" s="63"/>
      <c r="Q62" s="64"/>
      <c r="R62" s="65"/>
      <c r="S62" s="62"/>
      <c r="T62" s="66"/>
      <c r="U62" s="63"/>
      <c r="V62" s="67"/>
      <c r="W62" s="65"/>
      <c r="X62" s="62"/>
      <c r="Y62" s="66"/>
      <c r="Z62" s="63"/>
      <c r="AB62" s="65"/>
      <c r="AC62" s="62"/>
      <c r="AD62" s="66"/>
      <c r="AE62" s="63"/>
      <c r="AG62" s="65"/>
      <c r="AH62" s="62"/>
      <c r="AI62" s="66"/>
      <c r="AJ62" s="63"/>
      <c r="AL62" s="65"/>
      <c r="AM62" s="62"/>
      <c r="AN62" s="66"/>
      <c r="AO62" s="63"/>
      <c r="AQ62" s="65"/>
      <c r="AR62" s="62"/>
      <c r="AS62" s="66"/>
      <c r="AT62" s="63"/>
      <c r="AV62" s="65"/>
      <c r="AW62" s="62"/>
      <c r="AX62" s="66"/>
      <c r="AY62" s="63"/>
    </row>
    <row r="63" spans="1:51" x14ac:dyDescent="0.25">
      <c r="A63" s="55"/>
      <c r="B63" s="56"/>
      <c r="C63" s="57"/>
      <c r="D63" s="58"/>
      <c r="E63" s="59"/>
      <c r="F63" s="60"/>
      <c r="H63" s="61"/>
      <c r="I63" s="62"/>
      <c r="J63" s="59"/>
      <c r="K63" s="63"/>
      <c r="L63" s="64"/>
      <c r="M63" s="65"/>
      <c r="N63" s="62"/>
      <c r="O63" s="66"/>
      <c r="P63" s="63"/>
      <c r="Q63" s="64"/>
      <c r="R63" s="65"/>
      <c r="S63" s="62"/>
      <c r="T63" s="66"/>
      <c r="U63" s="63"/>
      <c r="V63" s="67"/>
      <c r="W63" s="65"/>
      <c r="X63" s="62"/>
      <c r="Y63" s="66"/>
      <c r="Z63" s="63"/>
      <c r="AB63" s="65"/>
      <c r="AC63" s="62"/>
      <c r="AD63" s="66"/>
      <c r="AE63" s="63"/>
      <c r="AG63" s="65"/>
      <c r="AH63" s="62"/>
      <c r="AI63" s="66"/>
      <c r="AJ63" s="63"/>
      <c r="AL63" s="65"/>
      <c r="AM63" s="62"/>
      <c r="AN63" s="66"/>
      <c r="AO63" s="63"/>
      <c r="AQ63" s="65"/>
      <c r="AR63" s="62"/>
      <c r="AS63" s="66"/>
      <c r="AT63" s="63"/>
      <c r="AV63" s="65"/>
      <c r="AW63" s="62"/>
      <c r="AX63" s="66"/>
      <c r="AY63" s="63"/>
    </row>
    <row r="64" spans="1:51" x14ac:dyDescent="0.25">
      <c r="A64" s="55"/>
      <c r="B64" s="56"/>
      <c r="C64" s="57"/>
      <c r="D64" s="58"/>
      <c r="E64" s="59"/>
      <c r="F64" s="60"/>
      <c r="H64" s="61"/>
      <c r="I64" s="62"/>
      <c r="J64" s="59"/>
      <c r="K64" s="63"/>
      <c r="L64" s="64"/>
      <c r="M64" s="65"/>
      <c r="N64" s="62"/>
      <c r="O64" s="66"/>
      <c r="P64" s="63"/>
      <c r="Q64" s="64"/>
      <c r="R64" s="65"/>
      <c r="S64" s="62"/>
      <c r="T64" s="66"/>
      <c r="U64" s="63"/>
      <c r="V64" s="67"/>
      <c r="W64" s="65"/>
      <c r="X64" s="62"/>
      <c r="Y64" s="66"/>
      <c r="Z64" s="63"/>
      <c r="AB64" s="65"/>
      <c r="AC64" s="62"/>
      <c r="AD64" s="66"/>
      <c r="AE64" s="63"/>
      <c r="AG64" s="65"/>
      <c r="AH64" s="62"/>
      <c r="AI64" s="66"/>
      <c r="AJ64" s="63"/>
      <c r="AL64" s="65"/>
      <c r="AM64" s="62"/>
      <c r="AN64" s="66"/>
      <c r="AO64" s="63"/>
      <c r="AQ64" s="65"/>
      <c r="AR64" s="62"/>
      <c r="AS64" s="66"/>
      <c r="AT64" s="63"/>
      <c r="AV64" s="65"/>
      <c r="AW64" s="62"/>
      <c r="AX64" s="66"/>
      <c r="AY64" s="63"/>
    </row>
    <row r="65" spans="1:51" x14ac:dyDescent="0.25">
      <c r="A65" s="55"/>
      <c r="B65" s="56"/>
      <c r="C65" s="57"/>
      <c r="D65" s="58"/>
      <c r="E65" s="59"/>
      <c r="F65" s="60"/>
      <c r="H65" s="61"/>
      <c r="I65" s="62"/>
      <c r="J65" s="59"/>
      <c r="K65" s="63"/>
      <c r="L65" s="64"/>
      <c r="M65" s="65"/>
      <c r="N65" s="62"/>
      <c r="O65" s="66"/>
      <c r="P65" s="63"/>
      <c r="Q65" s="64"/>
      <c r="R65" s="65"/>
      <c r="S65" s="62"/>
      <c r="T65" s="66"/>
      <c r="U65" s="63"/>
      <c r="V65" s="67"/>
      <c r="W65" s="65"/>
      <c r="X65" s="62"/>
      <c r="Y65" s="66"/>
      <c r="Z65" s="63"/>
      <c r="AB65" s="65"/>
      <c r="AC65" s="62"/>
      <c r="AD65" s="66"/>
      <c r="AE65" s="63"/>
      <c r="AG65" s="65"/>
      <c r="AH65" s="62"/>
      <c r="AI65" s="66"/>
      <c r="AJ65" s="63"/>
      <c r="AL65" s="65"/>
      <c r="AM65" s="62"/>
      <c r="AN65" s="66"/>
      <c r="AO65" s="63"/>
      <c r="AQ65" s="65"/>
      <c r="AR65" s="62"/>
      <c r="AS65" s="66"/>
      <c r="AT65" s="63"/>
      <c r="AV65" s="65"/>
      <c r="AW65" s="62"/>
      <c r="AX65" s="66"/>
      <c r="AY65" s="63"/>
    </row>
    <row r="66" spans="1:51" x14ac:dyDescent="0.25">
      <c r="A66" s="55"/>
      <c r="B66" s="56"/>
      <c r="C66" s="57"/>
      <c r="D66" s="58"/>
      <c r="E66" s="59"/>
      <c r="F66" s="60"/>
      <c r="H66" s="61"/>
      <c r="I66" s="62"/>
      <c r="J66" s="59"/>
      <c r="K66" s="63"/>
      <c r="L66" s="64"/>
      <c r="M66" s="65"/>
      <c r="N66" s="62"/>
      <c r="O66" s="66"/>
      <c r="P66" s="63"/>
      <c r="Q66" s="64"/>
      <c r="R66" s="65"/>
      <c r="S66" s="62"/>
      <c r="T66" s="66"/>
      <c r="U66" s="63"/>
      <c r="V66" s="67"/>
      <c r="W66" s="65"/>
      <c r="X66" s="62"/>
      <c r="Y66" s="66"/>
      <c r="Z66" s="63"/>
      <c r="AB66" s="65"/>
      <c r="AC66" s="62"/>
      <c r="AD66" s="66"/>
      <c r="AE66" s="63"/>
      <c r="AG66" s="65"/>
      <c r="AH66" s="62"/>
      <c r="AI66" s="66"/>
      <c r="AJ66" s="63"/>
      <c r="AL66" s="65"/>
      <c r="AM66" s="62"/>
      <c r="AN66" s="66"/>
      <c r="AO66" s="63"/>
      <c r="AQ66" s="65"/>
      <c r="AR66" s="62"/>
      <c r="AS66" s="66"/>
      <c r="AT66" s="63"/>
      <c r="AV66" s="65"/>
      <c r="AW66" s="62"/>
      <c r="AX66" s="66"/>
      <c r="AY66" s="63"/>
    </row>
    <row r="67" spans="1:51" x14ac:dyDescent="0.25">
      <c r="A67" s="55"/>
      <c r="B67" s="56"/>
      <c r="C67" s="57"/>
      <c r="D67" s="58"/>
      <c r="E67" s="59"/>
      <c r="F67" s="60"/>
      <c r="H67" s="61"/>
      <c r="I67" s="62"/>
      <c r="J67" s="59"/>
      <c r="K67" s="63"/>
      <c r="L67" s="64"/>
      <c r="M67" s="65"/>
      <c r="N67" s="62"/>
      <c r="O67" s="66"/>
      <c r="P67" s="63"/>
      <c r="Q67" s="64"/>
      <c r="R67" s="65"/>
      <c r="S67" s="62"/>
      <c r="T67" s="66"/>
      <c r="U67" s="63"/>
      <c r="V67" s="67"/>
      <c r="W67" s="65"/>
      <c r="X67" s="62"/>
      <c r="Y67" s="66"/>
      <c r="Z67" s="63"/>
      <c r="AB67" s="65"/>
      <c r="AC67" s="62"/>
      <c r="AD67" s="66"/>
      <c r="AE67" s="63"/>
      <c r="AG67" s="65"/>
      <c r="AH67" s="62"/>
      <c r="AI67" s="66"/>
      <c r="AJ67" s="63"/>
      <c r="AL67" s="65"/>
      <c r="AM67" s="62"/>
      <c r="AN67" s="66"/>
      <c r="AO67" s="63"/>
      <c r="AQ67" s="65"/>
      <c r="AR67" s="62"/>
      <c r="AS67" s="66"/>
      <c r="AT67" s="63"/>
      <c r="AV67" s="65"/>
      <c r="AW67" s="62"/>
      <c r="AX67" s="66"/>
      <c r="AY67" s="63"/>
    </row>
    <row r="68" spans="1:51" x14ac:dyDescent="0.25">
      <c r="A68" s="55"/>
      <c r="B68" s="56"/>
      <c r="C68" s="57"/>
      <c r="D68" s="58"/>
      <c r="E68" s="59"/>
      <c r="F68" s="60"/>
      <c r="H68" s="61"/>
      <c r="I68" s="62"/>
      <c r="J68" s="59"/>
      <c r="K68" s="63"/>
      <c r="L68" s="64"/>
      <c r="M68" s="65"/>
      <c r="N68" s="62"/>
      <c r="O68" s="66"/>
      <c r="P68" s="63"/>
      <c r="Q68" s="64"/>
      <c r="R68" s="65"/>
      <c r="S68" s="62"/>
      <c r="T68" s="66"/>
      <c r="U68" s="63"/>
      <c r="V68" s="67"/>
      <c r="W68" s="65"/>
      <c r="X68" s="62"/>
      <c r="Y68" s="66"/>
      <c r="Z68" s="63"/>
      <c r="AB68" s="65"/>
      <c r="AC68" s="62"/>
      <c r="AD68" s="66"/>
      <c r="AE68" s="63"/>
      <c r="AG68" s="65"/>
      <c r="AH68" s="62"/>
      <c r="AI68" s="66"/>
      <c r="AJ68" s="63"/>
      <c r="AL68" s="65"/>
      <c r="AM68" s="62"/>
      <c r="AN68" s="66"/>
      <c r="AO68" s="63"/>
      <c r="AQ68" s="65"/>
      <c r="AR68" s="62"/>
      <c r="AS68" s="66"/>
      <c r="AT68" s="63"/>
      <c r="AV68" s="65"/>
      <c r="AW68" s="62"/>
      <c r="AX68" s="66"/>
      <c r="AY68" s="63"/>
    </row>
    <row r="69" spans="1:51" x14ac:dyDescent="0.25">
      <c r="A69" s="55"/>
      <c r="B69" s="56"/>
      <c r="C69" s="57"/>
      <c r="D69" s="58"/>
      <c r="E69" s="59"/>
      <c r="F69" s="60"/>
      <c r="H69" s="61"/>
      <c r="I69" s="62"/>
      <c r="J69" s="59"/>
      <c r="K69" s="63"/>
      <c r="L69" s="64"/>
      <c r="M69" s="65"/>
      <c r="N69" s="62"/>
      <c r="O69" s="66"/>
      <c r="P69" s="63"/>
      <c r="Q69" s="64"/>
      <c r="R69" s="65"/>
      <c r="S69" s="62"/>
      <c r="T69" s="66"/>
      <c r="U69" s="63"/>
      <c r="V69" s="67"/>
      <c r="W69" s="65"/>
      <c r="X69" s="62"/>
      <c r="Y69" s="66"/>
      <c r="Z69" s="63"/>
      <c r="AB69" s="65"/>
      <c r="AC69" s="62"/>
      <c r="AD69" s="66"/>
      <c r="AE69" s="63"/>
      <c r="AG69" s="65"/>
      <c r="AH69" s="62"/>
      <c r="AI69" s="66"/>
      <c r="AJ69" s="63"/>
      <c r="AL69" s="65"/>
      <c r="AM69" s="62"/>
      <c r="AN69" s="66"/>
      <c r="AO69" s="63"/>
      <c r="AQ69" s="65"/>
      <c r="AR69" s="62"/>
      <c r="AS69" s="66"/>
      <c r="AT69" s="63"/>
      <c r="AV69" s="65"/>
      <c r="AW69" s="62"/>
      <c r="AX69" s="66"/>
      <c r="AY69" s="63"/>
    </row>
    <row r="70" spans="1:51" x14ac:dyDescent="0.25">
      <c r="A70" s="55"/>
      <c r="B70" s="56"/>
      <c r="C70" s="57"/>
      <c r="D70" s="58"/>
      <c r="E70" s="59"/>
      <c r="F70" s="60"/>
      <c r="H70" s="61"/>
      <c r="I70" s="62"/>
      <c r="J70" s="59"/>
      <c r="K70" s="63"/>
      <c r="L70" s="64"/>
      <c r="M70" s="65"/>
      <c r="N70" s="62"/>
      <c r="O70" s="66"/>
      <c r="P70" s="63"/>
      <c r="Q70" s="64"/>
      <c r="R70" s="65"/>
      <c r="S70" s="62"/>
      <c r="T70" s="66"/>
      <c r="U70" s="63"/>
      <c r="V70" s="67"/>
      <c r="W70" s="65"/>
      <c r="X70" s="62"/>
      <c r="Y70" s="66"/>
      <c r="Z70" s="63"/>
      <c r="AB70" s="65"/>
      <c r="AC70" s="62"/>
      <c r="AD70" s="66"/>
      <c r="AE70" s="63"/>
      <c r="AG70" s="65"/>
      <c r="AH70" s="62"/>
      <c r="AI70" s="66"/>
      <c r="AJ70" s="63"/>
      <c r="AL70" s="65"/>
      <c r="AM70" s="62"/>
      <c r="AN70" s="66"/>
      <c r="AO70" s="63"/>
      <c r="AQ70" s="65"/>
      <c r="AR70" s="62"/>
      <c r="AS70" s="66"/>
      <c r="AT70" s="63"/>
      <c r="AV70" s="65"/>
      <c r="AW70" s="62"/>
      <c r="AX70" s="66"/>
      <c r="AY70" s="63"/>
    </row>
    <row r="71" spans="1:51" x14ac:dyDescent="0.25">
      <c r="A71" s="55"/>
      <c r="B71" s="56"/>
      <c r="C71" s="57"/>
      <c r="D71" s="58"/>
      <c r="E71" s="59"/>
      <c r="F71" s="60"/>
      <c r="H71" s="61"/>
      <c r="I71" s="62"/>
      <c r="J71" s="59"/>
      <c r="K71" s="63"/>
      <c r="L71" s="64"/>
      <c r="M71" s="65"/>
      <c r="N71" s="62"/>
      <c r="O71" s="66"/>
      <c r="P71" s="63"/>
      <c r="Q71" s="64"/>
      <c r="R71" s="65"/>
      <c r="S71" s="62"/>
      <c r="T71" s="66"/>
      <c r="U71" s="63"/>
      <c r="V71" s="67"/>
      <c r="W71" s="65"/>
      <c r="X71" s="62"/>
      <c r="Y71" s="66"/>
      <c r="Z71" s="63"/>
      <c r="AB71" s="65"/>
      <c r="AC71" s="62"/>
      <c r="AD71" s="66"/>
      <c r="AE71" s="63"/>
      <c r="AG71" s="65"/>
      <c r="AH71" s="62"/>
      <c r="AI71" s="66"/>
      <c r="AJ71" s="63"/>
      <c r="AL71" s="65"/>
      <c r="AM71" s="62"/>
      <c r="AN71" s="66"/>
      <c r="AO71" s="63"/>
      <c r="AQ71" s="65"/>
      <c r="AR71" s="62"/>
      <c r="AS71" s="66"/>
      <c r="AT71" s="63"/>
      <c r="AV71" s="65"/>
      <c r="AW71" s="62"/>
      <c r="AX71" s="66"/>
      <c r="AY71" s="63"/>
    </row>
    <row r="72" spans="1:51" x14ac:dyDescent="0.25">
      <c r="A72" s="55"/>
      <c r="B72" s="56"/>
      <c r="C72" s="57"/>
      <c r="D72" s="58"/>
      <c r="E72" s="59"/>
      <c r="F72" s="60"/>
      <c r="H72" s="61"/>
      <c r="I72" s="62"/>
      <c r="J72" s="59"/>
      <c r="K72" s="63"/>
      <c r="L72" s="64"/>
      <c r="M72" s="65"/>
      <c r="N72" s="62"/>
      <c r="O72" s="66"/>
      <c r="P72" s="63"/>
      <c r="Q72" s="64"/>
      <c r="R72" s="65"/>
      <c r="S72" s="62"/>
      <c r="T72" s="66"/>
      <c r="U72" s="63"/>
      <c r="V72" s="67"/>
      <c r="W72" s="65"/>
      <c r="X72" s="62"/>
      <c r="Y72" s="66"/>
      <c r="Z72" s="63"/>
      <c r="AB72" s="65"/>
      <c r="AC72" s="62"/>
      <c r="AD72" s="66"/>
      <c r="AE72" s="63"/>
      <c r="AG72" s="65"/>
      <c r="AH72" s="62"/>
      <c r="AI72" s="66"/>
      <c r="AJ72" s="63"/>
      <c r="AL72" s="65"/>
      <c r="AM72" s="62"/>
      <c r="AN72" s="66"/>
      <c r="AO72" s="63"/>
      <c r="AQ72" s="65"/>
      <c r="AR72" s="62"/>
      <c r="AS72" s="66"/>
      <c r="AT72" s="63"/>
      <c r="AV72" s="65"/>
      <c r="AW72" s="62"/>
      <c r="AX72" s="66"/>
      <c r="AY72" s="63"/>
    </row>
    <row r="73" spans="1:51" x14ac:dyDescent="0.25">
      <c r="A73" s="55"/>
      <c r="B73" s="56"/>
      <c r="C73" s="57"/>
      <c r="D73" s="58"/>
      <c r="E73" s="59"/>
      <c r="F73" s="60"/>
      <c r="H73" s="61"/>
      <c r="I73" s="62"/>
      <c r="J73" s="59"/>
      <c r="K73" s="63"/>
      <c r="L73" s="64"/>
      <c r="M73" s="65"/>
      <c r="N73" s="62"/>
      <c r="O73" s="66"/>
      <c r="P73" s="63"/>
      <c r="Q73" s="64"/>
      <c r="R73" s="65"/>
      <c r="S73" s="62"/>
      <c r="T73" s="66"/>
      <c r="U73" s="63"/>
      <c r="V73" s="67"/>
      <c r="W73" s="65"/>
      <c r="X73" s="62"/>
      <c r="Y73" s="66"/>
      <c r="Z73" s="63"/>
      <c r="AB73" s="65"/>
      <c r="AC73" s="62"/>
      <c r="AD73" s="66"/>
      <c r="AE73" s="63"/>
      <c r="AG73" s="65"/>
      <c r="AH73" s="62"/>
      <c r="AI73" s="66"/>
      <c r="AJ73" s="63"/>
      <c r="AL73" s="65"/>
      <c r="AM73" s="62"/>
      <c r="AN73" s="66"/>
      <c r="AO73" s="63"/>
      <c r="AQ73" s="65"/>
      <c r="AR73" s="62"/>
      <c r="AS73" s="66"/>
      <c r="AT73" s="63"/>
      <c r="AV73" s="65"/>
      <c r="AW73" s="62"/>
      <c r="AX73" s="66"/>
      <c r="AY73" s="63"/>
    </row>
    <row r="74" spans="1:51" x14ac:dyDescent="0.25">
      <c r="A74" s="55"/>
      <c r="B74" s="56"/>
      <c r="C74" s="57"/>
      <c r="D74" s="58"/>
      <c r="E74" s="59"/>
      <c r="F74" s="60"/>
      <c r="H74" s="61"/>
      <c r="I74" s="62"/>
      <c r="J74" s="59"/>
      <c r="K74" s="63"/>
      <c r="L74" s="64"/>
      <c r="M74" s="65"/>
      <c r="N74" s="62"/>
      <c r="O74" s="66"/>
      <c r="P74" s="63"/>
      <c r="Q74" s="64"/>
      <c r="R74" s="65"/>
      <c r="S74" s="62"/>
      <c r="T74" s="66"/>
      <c r="U74" s="63"/>
      <c r="V74" s="67"/>
      <c r="W74" s="65"/>
      <c r="X74" s="62"/>
      <c r="Y74" s="66"/>
      <c r="Z74" s="63"/>
      <c r="AB74" s="65"/>
      <c r="AC74" s="62"/>
      <c r="AD74" s="66"/>
      <c r="AE74" s="63"/>
      <c r="AG74" s="65"/>
      <c r="AH74" s="62"/>
      <c r="AI74" s="66"/>
      <c r="AJ74" s="63"/>
      <c r="AL74" s="65"/>
      <c r="AM74" s="62"/>
      <c r="AN74" s="66"/>
      <c r="AO74" s="63"/>
      <c r="AQ74" s="65"/>
      <c r="AR74" s="62"/>
      <c r="AS74" s="66"/>
      <c r="AT74" s="63"/>
      <c r="AV74" s="65"/>
      <c r="AW74" s="62"/>
      <c r="AX74" s="66"/>
      <c r="AY74" s="63"/>
    </row>
    <row r="75" spans="1:51" x14ac:dyDescent="0.25">
      <c r="A75" s="55"/>
      <c r="B75" s="56"/>
      <c r="C75" s="57"/>
      <c r="D75" s="58"/>
      <c r="E75" s="59"/>
      <c r="F75" s="60"/>
      <c r="H75" s="61"/>
      <c r="I75" s="62"/>
      <c r="J75" s="59"/>
      <c r="K75" s="63"/>
      <c r="L75" s="64"/>
      <c r="M75" s="65"/>
      <c r="N75" s="62"/>
      <c r="O75" s="66"/>
      <c r="P75" s="63"/>
      <c r="Q75" s="64"/>
      <c r="R75" s="65"/>
      <c r="S75" s="62"/>
      <c r="T75" s="66"/>
      <c r="U75" s="63"/>
      <c r="V75" s="67"/>
      <c r="W75" s="65"/>
      <c r="X75" s="62"/>
      <c r="Y75" s="66"/>
      <c r="Z75" s="63"/>
      <c r="AB75" s="65"/>
      <c r="AC75" s="62"/>
      <c r="AD75" s="66"/>
      <c r="AE75" s="63"/>
      <c r="AG75" s="65"/>
      <c r="AH75" s="62"/>
      <c r="AI75" s="66"/>
      <c r="AJ75" s="63"/>
      <c r="AL75" s="65"/>
      <c r="AM75" s="62"/>
      <c r="AN75" s="66"/>
      <c r="AO75" s="63"/>
      <c r="AQ75" s="65"/>
      <c r="AR75" s="62"/>
      <c r="AS75" s="66"/>
      <c r="AT75" s="63"/>
      <c r="AV75" s="65"/>
      <c r="AW75" s="62"/>
      <c r="AX75" s="66"/>
      <c r="AY75" s="63"/>
    </row>
    <row r="76" spans="1:51" x14ac:dyDescent="0.25">
      <c r="A76" s="55"/>
      <c r="B76" s="56"/>
      <c r="C76" s="57"/>
      <c r="D76" s="58"/>
      <c r="E76" s="59"/>
      <c r="F76" s="60"/>
      <c r="H76" s="61"/>
      <c r="I76" s="62"/>
      <c r="J76" s="59"/>
      <c r="K76" s="63"/>
      <c r="L76" s="64"/>
      <c r="M76" s="65"/>
      <c r="N76" s="62"/>
      <c r="O76" s="66"/>
      <c r="P76" s="63"/>
      <c r="Q76" s="64"/>
      <c r="R76" s="65"/>
      <c r="S76" s="62"/>
      <c r="T76" s="66"/>
      <c r="U76" s="63"/>
      <c r="V76" s="67"/>
      <c r="W76" s="65"/>
      <c r="X76" s="62"/>
      <c r="Y76" s="66"/>
      <c r="Z76" s="63"/>
      <c r="AB76" s="65"/>
      <c r="AC76" s="62"/>
      <c r="AD76" s="66"/>
      <c r="AE76" s="63"/>
      <c r="AG76" s="65"/>
      <c r="AH76" s="62"/>
      <c r="AI76" s="66"/>
      <c r="AJ76" s="63"/>
      <c r="AL76" s="65"/>
      <c r="AM76" s="62"/>
      <c r="AN76" s="66"/>
      <c r="AO76" s="63"/>
      <c r="AQ76" s="65"/>
      <c r="AR76" s="62"/>
      <c r="AS76" s="66"/>
      <c r="AT76" s="63"/>
      <c r="AV76" s="65"/>
      <c r="AW76" s="62"/>
      <c r="AX76" s="66"/>
      <c r="AY76" s="63"/>
    </row>
    <row r="77" spans="1:51" x14ac:dyDescent="0.25">
      <c r="A77" s="55"/>
      <c r="B77" s="56"/>
      <c r="C77" s="57"/>
      <c r="D77" s="58"/>
      <c r="E77" s="59"/>
      <c r="F77" s="60"/>
      <c r="H77" s="61"/>
      <c r="I77" s="62"/>
      <c r="J77" s="59"/>
      <c r="K77" s="63"/>
      <c r="L77" s="64"/>
      <c r="M77" s="65"/>
      <c r="N77" s="62"/>
      <c r="O77" s="66"/>
      <c r="P77" s="63"/>
      <c r="Q77" s="64"/>
      <c r="R77" s="65"/>
      <c r="S77" s="62"/>
      <c r="T77" s="66"/>
      <c r="U77" s="63"/>
      <c r="V77" s="67"/>
      <c r="W77" s="65"/>
      <c r="X77" s="62"/>
      <c r="Y77" s="66"/>
      <c r="Z77" s="63"/>
      <c r="AB77" s="65"/>
      <c r="AC77" s="62"/>
      <c r="AD77" s="66"/>
      <c r="AE77" s="63"/>
      <c r="AG77" s="65"/>
      <c r="AH77" s="62"/>
      <c r="AI77" s="66"/>
      <c r="AJ77" s="63"/>
      <c r="AL77" s="65"/>
      <c r="AM77" s="62"/>
      <c r="AN77" s="66"/>
      <c r="AO77" s="63"/>
      <c r="AQ77" s="65"/>
      <c r="AR77" s="62"/>
      <c r="AS77" s="66"/>
      <c r="AT77" s="63"/>
      <c r="AV77" s="65"/>
      <c r="AW77" s="62"/>
      <c r="AX77" s="66"/>
      <c r="AY77" s="63"/>
    </row>
    <row r="78" spans="1:51" x14ac:dyDescent="0.25">
      <c r="A78" s="55"/>
      <c r="B78" s="56"/>
      <c r="C78" s="57"/>
      <c r="D78" s="58"/>
      <c r="E78" s="59"/>
      <c r="F78" s="60"/>
      <c r="H78" s="61"/>
      <c r="I78" s="62"/>
      <c r="J78" s="59"/>
      <c r="K78" s="63"/>
      <c r="L78" s="64"/>
      <c r="M78" s="65"/>
      <c r="N78" s="62"/>
      <c r="O78" s="66"/>
      <c r="P78" s="63"/>
      <c r="Q78" s="64"/>
      <c r="R78" s="65"/>
      <c r="S78" s="62"/>
      <c r="T78" s="66"/>
      <c r="U78" s="63"/>
      <c r="V78" s="67"/>
      <c r="W78" s="65"/>
      <c r="X78" s="62"/>
      <c r="Y78" s="66"/>
      <c r="Z78" s="63"/>
      <c r="AB78" s="65"/>
      <c r="AC78" s="62"/>
      <c r="AD78" s="66"/>
      <c r="AE78" s="63"/>
      <c r="AG78" s="65"/>
      <c r="AH78" s="62"/>
      <c r="AI78" s="66"/>
      <c r="AJ78" s="63"/>
      <c r="AL78" s="65"/>
      <c r="AM78" s="62"/>
      <c r="AN78" s="66"/>
      <c r="AO78" s="63"/>
      <c r="AQ78" s="65"/>
      <c r="AR78" s="62"/>
      <c r="AS78" s="66"/>
      <c r="AT78" s="63"/>
      <c r="AV78" s="65"/>
      <c r="AW78" s="62"/>
      <c r="AX78" s="66"/>
      <c r="AY78" s="63"/>
    </row>
    <row r="79" spans="1:51" x14ac:dyDescent="0.25">
      <c r="A79" s="55"/>
      <c r="B79" s="56"/>
      <c r="C79" s="57"/>
      <c r="D79" s="58"/>
      <c r="E79" s="59"/>
      <c r="F79" s="60"/>
      <c r="H79" s="61"/>
      <c r="I79" s="62"/>
      <c r="J79" s="59"/>
      <c r="K79" s="63"/>
      <c r="L79" s="64"/>
      <c r="M79" s="65"/>
      <c r="N79" s="62"/>
      <c r="O79" s="66"/>
      <c r="P79" s="63"/>
      <c r="Q79" s="64"/>
      <c r="R79" s="65"/>
      <c r="S79" s="62"/>
      <c r="T79" s="66"/>
      <c r="U79" s="63"/>
      <c r="V79" s="67"/>
      <c r="W79" s="65"/>
      <c r="X79" s="62"/>
      <c r="Y79" s="66"/>
      <c r="Z79" s="63"/>
      <c r="AB79" s="65"/>
      <c r="AC79" s="62"/>
      <c r="AD79" s="66"/>
      <c r="AE79" s="63"/>
      <c r="AG79" s="65"/>
      <c r="AH79" s="62"/>
      <c r="AI79" s="66"/>
      <c r="AJ79" s="63"/>
      <c r="AL79" s="65"/>
      <c r="AM79" s="62"/>
      <c r="AN79" s="66"/>
      <c r="AO79" s="63"/>
      <c r="AQ79" s="65"/>
      <c r="AR79" s="62"/>
      <c r="AS79" s="66"/>
      <c r="AT79" s="63"/>
      <c r="AV79" s="65"/>
      <c r="AW79" s="62"/>
      <c r="AX79" s="66"/>
      <c r="AY79" s="63"/>
    </row>
    <row r="80" spans="1:51" x14ac:dyDescent="0.25">
      <c r="A80" s="55"/>
      <c r="B80" s="56"/>
      <c r="C80" s="57"/>
      <c r="D80" s="58"/>
      <c r="E80" s="59"/>
      <c r="F80" s="60"/>
      <c r="H80" s="61"/>
      <c r="I80" s="62"/>
      <c r="J80" s="59"/>
      <c r="K80" s="63"/>
      <c r="L80" s="64"/>
      <c r="M80" s="65"/>
      <c r="N80" s="62"/>
      <c r="O80" s="66"/>
      <c r="P80" s="63"/>
      <c r="Q80" s="64"/>
      <c r="R80" s="65"/>
      <c r="S80" s="62"/>
      <c r="T80" s="66"/>
      <c r="U80" s="63"/>
      <c r="V80" s="67"/>
      <c r="W80" s="65"/>
      <c r="X80" s="62"/>
      <c r="Y80" s="66"/>
      <c r="Z80" s="63"/>
      <c r="AB80" s="65"/>
      <c r="AC80" s="62"/>
      <c r="AD80" s="66"/>
      <c r="AE80" s="63"/>
      <c r="AG80" s="65"/>
      <c r="AH80" s="62"/>
      <c r="AI80" s="66"/>
      <c r="AJ80" s="63"/>
      <c r="AL80" s="65"/>
      <c r="AM80" s="62"/>
      <c r="AN80" s="66"/>
      <c r="AO80" s="63"/>
      <c r="AQ80" s="65"/>
      <c r="AR80" s="62"/>
      <c r="AS80" s="66"/>
      <c r="AT80" s="63"/>
      <c r="AV80" s="65"/>
      <c r="AW80" s="62"/>
      <c r="AX80" s="66"/>
      <c r="AY80" s="63"/>
    </row>
    <row r="81" spans="1:51" x14ac:dyDescent="0.25">
      <c r="A81" s="55"/>
      <c r="B81" s="56"/>
      <c r="C81" s="57"/>
      <c r="D81" s="58"/>
      <c r="E81" s="59"/>
      <c r="F81" s="60"/>
      <c r="H81" s="61"/>
      <c r="I81" s="62"/>
      <c r="J81" s="59"/>
      <c r="K81" s="63"/>
      <c r="L81" s="64"/>
      <c r="M81" s="65"/>
      <c r="N81" s="62"/>
      <c r="O81" s="66"/>
      <c r="P81" s="63"/>
      <c r="Q81" s="64"/>
      <c r="R81" s="65"/>
      <c r="S81" s="62"/>
      <c r="T81" s="66"/>
      <c r="U81" s="63"/>
      <c r="V81" s="67"/>
      <c r="W81" s="65"/>
      <c r="X81" s="62"/>
      <c r="Y81" s="66"/>
      <c r="Z81" s="63"/>
      <c r="AB81" s="65"/>
      <c r="AC81" s="62"/>
      <c r="AD81" s="66"/>
      <c r="AE81" s="63"/>
      <c r="AG81" s="65"/>
      <c r="AH81" s="62"/>
      <c r="AI81" s="66"/>
      <c r="AJ81" s="63"/>
      <c r="AL81" s="65"/>
      <c r="AM81" s="62"/>
      <c r="AN81" s="66"/>
      <c r="AO81" s="63"/>
      <c r="AQ81" s="65"/>
      <c r="AR81" s="62"/>
      <c r="AS81" s="66"/>
      <c r="AT81" s="63"/>
      <c r="AV81" s="65"/>
      <c r="AW81" s="62"/>
      <c r="AX81" s="66"/>
      <c r="AY81" s="63"/>
    </row>
    <row r="82" spans="1:51" x14ac:dyDescent="0.25">
      <c r="A82" s="55"/>
      <c r="B82" s="56"/>
      <c r="C82" s="57"/>
      <c r="D82" s="58"/>
      <c r="E82" s="59"/>
      <c r="F82" s="60"/>
      <c r="H82" s="61"/>
      <c r="I82" s="62"/>
      <c r="J82" s="59"/>
      <c r="K82" s="63"/>
      <c r="L82" s="64"/>
      <c r="M82" s="65"/>
      <c r="N82" s="62"/>
      <c r="O82" s="66"/>
      <c r="P82" s="63"/>
      <c r="Q82" s="64"/>
      <c r="R82" s="65"/>
      <c r="S82" s="62"/>
      <c r="T82" s="66"/>
      <c r="U82" s="63"/>
      <c r="V82" s="67"/>
      <c r="W82" s="65"/>
      <c r="X82" s="62"/>
      <c r="Y82" s="66"/>
      <c r="Z82" s="63"/>
      <c r="AB82" s="65"/>
      <c r="AC82" s="62"/>
      <c r="AD82" s="66"/>
      <c r="AE82" s="63"/>
      <c r="AG82" s="65"/>
      <c r="AH82" s="62"/>
      <c r="AI82" s="66"/>
      <c r="AJ82" s="63"/>
      <c r="AL82" s="65"/>
      <c r="AM82" s="62"/>
      <c r="AN82" s="66"/>
      <c r="AO82" s="63"/>
      <c r="AQ82" s="65"/>
      <c r="AR82" s="62"/>
      <c r="AS82" s="66"/>
      <c r="AT82" s="63"/>
      <c r="AV82" s="65"/>
      <c r="AW82" s="62"/>
      <c r="AX82" s="66"/>
      <c r="AY82" s="63"/>
    </row>
    <row r="83" spans="1:51" x14ac:dyDescent="0.25">
      <c r="A83" s="55"/>
      <c r="B83" s="56"/>
      <c r="C83" s="57"/>
      <c r="D83" s="58"/>
      <c r="E83" s="59"/>
      <c r="F83" s="60"/>
      <c r="H83" s="61"/>
      <c r="I83" s="62"/>
      <c r="J83" s="59"/>
      <c r="K83" s="63"/>
      <c r="L83" s="64"/>
      <c r="M83" s="65"/>
      <c r="N83" s="62"/>
      <c r="O83" s="66"/>
      <c r="P83" s="63"/>
      <c r="Q83" s="64"/>
      <c r="R83" s="65"/>
      <c r="S83" s="62"/>
      <c r="T83" s="66"/>
      <c r="U83" s="63"/>
      <c r="V83" s="67"/>
      <c r="W83" s="65"/>
      <c r="X83" s="62"/>
      <c r="Y83" s="66"/>
      <c r="Z83" s="63"/>
      <c r="AB83" s="65"/>
      <c r="AC83" s="62"/>
      <c r="AD83" s="66"/>
      <c r="AE83" s="63"/>
      <c r="AG83" s="65"/>
      <c r="AH83" s="62"/>
      <c r="AI83" s="66"/>
      <c r="AJ83" s="63"/>
      <c r="AL83" s="65"/>
      <c r="AM83" s="62"/>
      <c r="AN83" s="66"/>
      <c r="AO83" s="63"/>
      <c r="AQ83" s="65"/>
      <c r="AR83" s="62"/>
      <c r="AS83" s="66"/>
      <c r="AT83" s="63"/>
      <c r="AV83" s="65"/>
      <c r="AW83" s="62"/>
      <c r="AX83" s="66"/>
      <c r="AY83" s="63"/>
    </row>
    <row r="84" spans="1:51" x14ac:dyDescent="0.25">
      <c r="A84" s="55"/>
      <c r="B84" s="56"/>
      <c r="C84" s="57"/>
      <c r="D84" s="58"/>
      <c r="E84" s="59"/>
      <c r="F84" s="60"/>
      <c r="H84" s="61"/>
      <c r="I84" s="62"/>
      <c r="J84" s="59"/>
      <c r="K84" s="63"/>
      <c r="L84" s="64"/>
      <c r="M84" s="65"/>
      <c r="N84" s="62"/>
      <c r="O84" s="66"/>
      <c r="P84" s="63"/>
      <c r="Q84" s="64"/>
      <c r="R84" s="65"/>
      <c r="S84" s="62"/>
      <c r="T84" s="66"/>
      <c r="U84" s="63"/>
      <c r="V84" s="67"/>
      <c r="W84" s="65"/>
      <c r="X84" s="62"/>
      <c r="Y84" s="66"/>
      <c r="Z84" s="63"/>
      <c r="AB84" s="65"/>
      <c r="AC84" s="62"/>
      <c r="AD84" s="66"/>
      <c r="AE84" s="63"/>
      <c r="AG84" s="65"/>
      <c r="AH84" s="62"/>
      <c r="AI84" s="66"/>
      <c r="AJ84" s="63"/>
      <c r="AL84" s="65"/>
      <c r="AM84" s="62"/>
      <c r="AN84" s="66"/>
      <c r="AO84" s="63"/>
      <c r="AQ84" s="65"/>
      <c r="AR84" s="62"/>
      <c r="AS84" s="66"/>
      <c r="AT84" s="63"/>
      <c r="AV84" s="65"/>
      <c r="AW84" s="62"/>
      <c r="AX84" s="66"/>
      <c r="AY84" s="63"/>
    </row>
    <row r="85" spans="1:51" x14ac:dyDescent="0.25">
      <c r="A85" s="55"/>
      <c r="B85" s="56"/>
      <c r="C85" s="57"/>
      <c r="D85" s="58"/>
      <c r="E85" s="59"/>
      <c r="F85" s="60"/>
      <c r="H85" s="61"/>
      <c r="I85" s="62"/>
      <c r="J85" s="59"/>
      <c r="K85" s="63"/>
      <c r="L85" s="64"/>
      <c r="M85" s="65"/>
      <c r="N85" s="62"/>
      <c r="O85" s="66"/>
      <c r="P85" s="63"/>
      <c r="Q85" s="64"/>
      <c r="R85" s="65"/>
      <c r="S85" s="62"/>
      <c r="T85" s="66"/>
      <c r="U85" s="63"/>
      <c r="V85" s="67"/>
      <c r="W85" s="65"/>
      <c r="X85" s="62"/>
      <c r="Y85" s="66"/>
      <c r="Z85" s="63"/>
      <c r="AB85" s="65"/>
      <c r="AC85" s="62"/>
      <c r="AD85" s="66"/>
      <c r="AE85" s="63"/>
      <c r="AG85" s="65"/>
      <c r="AH85" s="62"/>
      <c r="AI85" s="66"/>
      <c r="AJ85" s="63"/>
      <c r="AL85" s="65"/>
      <c r="AM85" s="62"/>
      <c r="AN85" s="66"/>
      <c r="AO85" s="63"/>
      <c r="AQ85" s="65"/>
      <c r="AR85" s="62"/>
      <c r="AS85" s="66"/>
      <c r="AT85" s="63"/>
      <c r="AV85" s="65"/>
      <c r="AW85" s="62"/>
      <c r="AX85" s="66"/>
      <c r="AY85" s="63"/>
    </row>
    <row r="86" spans="1:51" x14ac:dyDescent="0.25">
      <c r="A86" s="55"/>
      <c r="B86" s="56"/>
      <c r="C86" s="57"/>
      <c r="D86" s="58"/>
      <c r="E86" s="59"/>
      <c r="F86" s="60"/>
      <c r="H86" s="61"/>
      <c r="I86" s="62"/>
      <c r="J86" s="59"/>
      <c r="K86" s="63"/>
      <c r="L86" s="64"/>
      <c r="M86" s="65"/>
      <c r="N86" s="62"/>
      <c r="O86" s="66"/>
      <c r="P86" s="63"/>
      <c r="Q86" s="64"/>
      <c r="R86" s="65"/>
      <c r="S86" s="62"/>
      <c r="T86" s="66"/>
      <c r="U86" s="63"/>
      <c r="V86" s="67"/>
      <c r="W86" s="65"/>
      <c r="X86" s="62"/>
      <c r="Y86" s="66"/>
      <c r="Z86" s="63"/>
      <c r="AB86" s="65"/>
      <c r="AC86" s="62"/>
      <c r="AD86" s="66"/>
      <c r="AE86" s="63"/>
      <c r="AG86" s="65"/>
      <c r="AH86" s="62"/>
      <c r="AI86" s="66"/>
      <c r="AJ86" s="63"/>
      <c r="AL86" s="65"/>
      <c r="AM86" s="62"/>
      <c r="AN86" s="66"/>
      <c r="AO86" s="63"/>
      <c r="AQ86" s="65"/>
      <c r="AR86" s="62"/>
      <c r="AS86" s="66"/>
      <c r="AT86" s="63"/>
      <c r="AV86" s="65"/>
      <c r="AW86" s="62"/>
      <c r="AX86" s="66"/>
      <c r="AY86" s="63"/>
    </row>
    <row r="87" spans="1:51" x14ac:dyDescent="0.25">
      <c r="A87" s="55"/>
      <c r="B87" s="56"/>
      <c r="C87" s="57"/>
      <c r="D87" s="58"/>
      <c r="E87" s="59"/>
      <c r="F87" s="60"/>
      <c r="H87" s="61"/>
      <c r="I87" s="62"/>
      <c r="J87" s="59"/>
      <c r="K87" s="63"/>
      <c r="L87" s="64"/>
      <c r="M87" s="65"/>
      <c r="N87" s="62"/>
      <c r="O87" s="66"/>
      <c r="P87" s="63"/>
      <c r="Q87" s="64"/>
      <c r="R87" s="65"/>
      <c r="S87" s="62"/>
      <c r="T87" s="66"/>
      <c r="U87" s="63"/>
      <c r="V87" s="67"/>
      <c r="W87" s="65"/>
      <c r="X87" s="62"/>
      <c r="Y87" s="66"/>
      <c r="Z87" s="63"/>
      <c r="AB87" s="65"/>
      <c r="AC87" s="62"/>
      <c r="AD87" s="66"/>
      <c r="AE87" s="63"/>
      <c r="AG87" s="65"/>
      <c r="AH87" s="62"/>
      <c r="AI87" s="66"/>
      <c r="AJ87" s="63"/>
      <c r="AL87" s="65"/>
      <c r="AM87" s="62"/>
      <c r="AN87" s="66"/>
      <c r="AO87" s="63"/>
      <c r="AQ87" s="65"/>
      <c r="AR87" s="62"/>
      <c r="AS87" s="66"/>
      <c r="AT87" s="63"/>
      <c r="AV87" s="65"/>
      <c r="AW87" s="62"/>
      <c r="AX87" s="66"/>
      <c r="AY87" s="63"/>
    </row>
    <row r="88" spans="1:51" x14ac:dyDescent="0.25">
      <c r="A88" s="55"/>
      <c r="B88" s="56"/>
      <c r="C88" s="57"/>
      <c r="D88" s="58"/>
      <c r="E88" s="59"/>
      <c r="F88" s="60"/>
      <c r="H88" s="61"/>
      <c r="I88" s="62"/>
      <c r="J88" s="59"/>
      <c r="K88" s="63"/>
      <c r="L88" s="64"/>
      <c r="M88" s="65"/>
      <c r="N88" s="62"/>
      <c r="O88" s="66"/>
      <c r="P88" s="63"/>
      <c r="Q88" s="64"/>
      <c r="R88" s="65"/>
      <c r="S88" s="62"/>
      <c r="T88" s="66"/>
      <c r="U88" s="63"/>
      <c r="V88" s="67"/>
      <c r="W88" s="65"/>
      <c r="X88" s="62"/>
      <c r="Y88" s="66"/>
      <c r="Z88" s="63"/>
      <c r="AB88" s="65"/>
      <c r="AC88" s="62"/>
      <c r="AD88" s="66"/>
      <c r="AE88" s="63"/>
      <c r="AG88" s="65"/>
      <c r="AH88" s="62"/>
      <c r="AI88" s="66"/>
      <c r="AJ88" s="63"/>
      <c r="AL88" s="65"/>
      <c r="AM88" s="62"/>
      <c r="AN88" s="66"/>
      <c r="AO88" s="63"/>
      <c r="AQ88" s="65"/>
      <c r="AR88" s="62"/>
      <c r="AS88" s="66"/>
      <c r="AT88" s="63"/>
      <c r="AV88" s="65"/>
      <c r="AW88" s="62"/>
      <c r="AX88" s="66"/>
      <c r="AY88" s="63"/>
    </row>
    <row r="89" spans="1:51" x14ac:dyDescent="0.25">
      <c r="A89" s="55"/>
      <c r="B89" s="56"/>
      <c r="C89" s="57"/>
      <c r="D89" s="58"/>
      <c r="E89" s="59"/>
      <c r="F89" s="60"/>
      <c r="H89" s="61"/>
      <c r="I89" s="62"/>
      <c r="J89" s="59"/>
      <c r="K89" s="63"/>
      <c r="L89" s="64"/>
      <c r="M89" s="65"/>
      <c r="N89" s="62"/>
      <c r="O89" s="66"/>
      <c r="P89" s="63"/>
      <c r="Q89" s="64"/>
      <c r="R89" s="65"/>
      <c r="S89" s="62"/>
      <c r="T89" s="66"/>
      <c r="U89" s="63"/>
      <c r="V89" s="67"/>
      <c r="W89" s="65"/>
      <c r="X89" s="62"/>
      <c r="Y89" s="66"/>
      <c r="Z89" s="63"/>
      <c r="AB89" s="65"/>
      <c r="AC89" s="62"/>
      <c r="AD89" s="66"/>
      <c r="AE89" s="63"/>
      <c r="AG89" s="65"/>
      <c r="AH89" s="62"/>
      <c r="AI89" s="66"/>
      <c r="AJ89" s="63"/>
      <c r="AL89" s="65"/>
      <c r="AM89" s="62"/>
      <c r="AN89" s="66"/>
      <c r="AO89" s="63"/>
      <c r="AQ89" s="65"/>
      <c r="AR89" s="62"/>
      <c r="AS89" s="66"/>
      <c r="AT89" s="63"/>
      <c r="AV89" s="65"/>
      <c r="AW89" s="62"/>
      <c r="AX89" s="66"/>
      <c r="AY89" s="63"/>
    </row>
    <row r="90" spans="1:51" x14ac:dyDescent="0.25">
      <c r="A90" s="55"/>
      <c r="B90" s="56"/>
      <c r="C90" s="57"/>
      <c r="D90" s="58"/>
      <c r="E90" s="59"/>
      <c r="F90" s="60"/>
      <c r="H90" s="61"/>
      <c r="I90" s="62"/>
      <c r="J90" s="59"/>
      <c r="K90" s="63"/>
      <c r="L90" s="64"/>
      <c r="M90" s="65"/>
      <c r="N90" s="62"/>
      <c r="O90" s="66"/>
      <c r="P90" s="63"/>
      <c r="Q90" s="64"/>
      <c r="R90" s="65"/>
      <c r="S90" s="62"/>
      <c r="T90" s="66"/>
      <c r="U90" s="63"/>
      <c r="V90" s="67"/>
      <c r="W90" s="65"/>
      <c r="X90" s="62"/>
      <c r="Y90" s="66"/>
      <c r="Z90" s="63"/>
      <c r="AB90" s="65"/>
      <c r="AC90" s="62"/>
      <c r="AD90" s="66"/>
      <c r="AE90" s="63"/>
      <c r="AG90" s="65"/>
      <c r="AH90" s="62"/>
      <c r="AI90" s="66"/>
      <c r="AJ90" s="63"/>
      <c r="AL90" s="65"/>
      <c r="AM90" s="62"/>
      <c r="AN90" s="66"/>
      <c r="AO90" s="63"/>
      <c r="AQ90" s="65"/>
      <c r="AR90" s="62"/>
      <c r="AS90" s="66"/>
      <c r="AT90" s="63"/>
      <c r="AV90" s="65"/>
      <c r="AW90" s="62"/>
      <c r="AX90" s="66"/>
      <c r="AY90" s="63"/>
    </row>
    <row r="91" spans="1:51" x14ac:dyDescent="0.25">
      <c r="A91" s="55"/>
      <c r="B91" s="56"/>
      <c r="C91" s="57"/>
      <c r="D91" s="58"/>
      <c r="E91" s="59"/>
      <c r="F91" s="60"/>
      <c r="H91" s="61"/>
      <c r="I91" s="62"/>
      <c r="J91" s="59"/>
      <c r="K91" s="63"/>
      <c r="L91" s="64"/>
      <c r="M91" s="65"/>
      <c r="N91" s="62"/>
      <c r="O91" s="66"/>
      <c r="P91" s="63"/>
      <c r="Q91" s="64"/>
      <c r="R91" s="65"/>
      <c r="S91" s="62"/>
      <c r="T91" s="66"/>
      <c r="U91" s="63"/>
      <c r="V91" s="67"/>
      <c r="W91" s="65"/>
      <c r="X91" s="62"/>
      <c r="Y91" s="66"/>
      <c r="Z91" s="63"/>
      <c r="AB91" s="65"/>
      <c r="AC91" s="62"/>
      <c r="AD91" s="66"/>
      <c r="AE91" s="63"/>
      <c r="AG91" s="65"/>
      <c r="AH91" s="62"/>
      <c r="AI91" s="66"/>
      <c r="AJ91" s="63"/>
      <c r="AL91" s="65"/>
      <c r="AM91" s="62"/>
      <c r="AN91" s="66"/>
      <c r="AO91" s="63"/>
      <c r="AQ91" s="65"/>
      <c r="AR91" s="62"/>
      <c r="AS91" s="66"/>
      <c r="AT91" s="63"/>
      <c r="AV91" s="65"/>
      <c r="AW91" s="62"/>
      <c r="AX91" s="66"/>
      <c r="AY91" s="63"/>
    </row>
    <row r="92" spans="1:51" x14ac:dyDescent="0.25">
      <c r="A92" s="55"/>
      <c r="B92" s="56"/>
      <c r="C92" s="57"/>
      <c r="D92" s="58"/>
      <c r="E92" s="59"/>
      <c r="F92" s="60"/>
      <c r="H92" s="61"/>
      <c r="I92" s="62"/>
      <c r="J92" s="59"/>
      <c r="K92" s="63"/>
      <c r="L92" s="64"/>
      <c r="M92" s="65"/>
      <c r="N92" s="62"/>
      <c r="O92" s="66"/>
      <c r="P92" s="63"/>
      <c r="Q92" s="64"/>
      <c r="R92" s="65"/>
      <c r="S92" s="62"/>
      <c r="T92" s="66"/>
      <c r="U92" s="63"/>
      <c r="V92" s="67"/>
      <c r="W92" s="65"/>
      <c r="X92" s="62"/>
      <c r="Y92" s="66"/>
      <c r="Z92" s="63"/>
      <c r="AB92" s="65"/>
      <c r="AC92" s="62"/>
      <c r="AD92" s="66"/>
      <c r="AE92" s="63"/>
      <c r="AG92" s="65"/>
      <c r="AH92" s="62"/>
      <c r="AI92" s="66"/>
      <c r="AJ92" s="63"/>
      <c r="AL92" s="65"/>
      <c r="AM92" s="62"/>
      <c r="AN92" s="66"/>
      <c r="AO92" s="63"/>
      <c r="AQ92" s="65"/>
      <c r="AR92" s="62"/>
      <c r="AS92" s="66"/>
      <c r="AT92" s="63"/>
      <c r="AV92" s="65"/>
      <c r="AW92" s="62"/>
      <c r="AX92" s="66"/>
      <c r="AY92" s="63"/>
    </row>
    <row r="93" spans="1:51" x14ac:dyDescent="0.25">
      <c r="A93" s="55"/>
      <c r="B93" s="56"/>
      <c r="C93" s="57"/>
      <c r="D93" s="58"/>
      <c r="E93" s="59"/>
      <c r="F93" s="60"/>
      <c r="H93" s="61"/>
      <c r="I93" s="62"/>
      <c r="J93" s="59"/>
      <c r="K93" s="63"/>
      <c r="L93" s="64"/>
      <c r="M93" s="65"/>
      <c r="N93" s="62"/>
      <c r="O93" s="66"/>
      <c r="P93" s="63"/>
      <c r="Q93" s="64"/>
      <c r="R93" s="65"/>
      <c r="S93" s="62"/>
      <c r="T93" s="66"/>
      <c r="U93" s="63"/>
      <c r="V93" s="67"/>
      <c r="W93" s="65"/>
      <c r="X93" s="62"/>
      <c r="Y93" s="66"/>
      <c r="Z93" s="63"/>
      <c r="AB93" s="65"/>
      <c r="AC93" s="62"/>
      <c r="AD93" s="66"/>
      <c r="AE93" s="63"/>
      <c r="AG93" s="65"/>
      <c r="AH93" s="62"/>
      <c r="AI93" s="66"/>
      <c r="AJ93" s="63"/>
      <c r="AL93" s="65"/>
      <c r="AM93" s="62"/>
      <c r="AN93" s="66"/>
      <c r="AO93" s="63"/>
      <c r="AQ93" s="65"/>
      <c r="AR93" s="62"/>
      <c r="AS93" s="66"/>
      <c r="AT93" s="63"/>
      <c r="AV93" s="65"/>
      <c r="AW93" s="62"/>
      <c r="AX93" s="66"/>
      <c r="AY93" s="63"/>
    </row>
    <row r="94" spans="1:51" x14ac:dyDescent="0.25">
      <c r="A94" s="55"/>
      <c r="B94" s="56"/>
      <c r="C94" s="57"/>
      <c r="D94" s="58"/>
      <c r="E94" s="59"/>
      <c r="F94" s="60"/>
      <c r="H94" s="61"/>
      <c r="I94" s="62"/>
      <c r="J94" s="59"/>
      <c r="K94" s="63"/>
      <c r="L94" s="64"/>
      <c r="M94" s="65"/>
      <c r="N94" s="62"/>
      <c r="O94" s="66"/>
      <c r="P94" s="63"/>
      <c r="Q94" s="64"/>
      <c r="R94" s="65"/>
      <c r="S94" s="62"/>
      <c r="T94" s="66"/>
      <c r="U94" s="63"/>
      <c r="V94" s="67"/>
      <c r="W94" s="65"/>
      <c r="X94" s="62"/>
      <c r="Y94" s="66"/>
      <c r="Z94" s="63"/>
      <c r="AB94" s="65"/>
      <c r="AC94" s="62"/>
      <c r="AD94" s="66"/>
      <c r="AE94" s="63"/>
      <c r="AG94" s="65"/>
      <c r="AH94" s="62"/>
      <c r="AI94" s="66"/>
      <c r="AJ94" s="63"/>
      <c r="AL94" s="65"/>
      <c r="AM94" s="62"/>
      <c r="AN94" s="66"/>
      <c r="AO94" s="63"/>
      <c r="AQ94" s="65"/>
      <c r="AR94" s="62"/>
      <c r="AS94" s="66"/>
      <c r="AT94" s="63"/>
      <c r="AV94" s="65"/>
      <c r="AW94" s="62"/>
      <c r="AX94" s="66"/>
      <c r="AY94" s="63"/>
    </row>
    <row r="95" spans="1:51" x14ac:dyDescent="0.25">
      <c r="A95" s="55"/>
      <c r="B95" s="56"/>
      <c r="C95" s="57"/>
      <c r="D95" s="58"/>
      <c r="E95" s="59"/>
      <c r="F95" s="60"/>
      <c r="H95" s="61"/>
      <c r="I95" s="62"/>
      <c r="J95" s="59"/>
      <c r="K95" s="63"/>
      <c r="L95" s="64"/>
      <c r="M95" s="65"/>
      <c r="N95" s="62"/>
      <c r="O95" s="66"/>
      <c r="P95" s="63"/>
      <c r="Q95" s="64"/>
      <c r="R95" s="65"/>
      <c r="S95" s="62"/>
      <c r="T95" s="66"/>
      <c r="U95" s="63"/>
      <c r="V95" s="67"/>
      <c r="W95" s="65"/>
      <c r="X95" s="62"/>
      <c r="Y95" s="66"/>
      <c r="Z95" s="63"/>
      <c r="AB95" s="65"/>
      <c r="AC95" s="62"/>
      <c r="AD95" s="66"/>
      <c r="AE95" s="63"/>
      <c r="AG95" s="65"/>
      <c r="AH95" s="62"/>
      <c r="AI95" s="66"/>
      <c r="AJ95" s="63"/>
      <c r="AL95" s="65"/>
      <c r="AM95" s="62"/>
      <c r="AN95" s="66"/>
      <c r="AO95" s="63"/>
      <c r="AQ95" s="65"/>
      <c r="AR95" s="62"/>
      <c r="AS95" s="66"/>
      <c r="AT95" s="63"/>
      <c r="AV95" s="65"/>
      <c r="AW95" s="62"/>
      <c r="AX95" s="66"/>
      <c r="AY95" s="63"/>
    </row>
    <row r="96" spans="1:51" x14ac:dyDescent="0.25">
      <c r="A96" s="55"/>
      <c r="B96" s="56"/>
      <c r="C96" s="57"/>
      <c r="D96" s="58"/>
      <c r="E96" s="59"/>
      <c r="F96" s="60"/>
      <c r="H96" s="61"/>
      <c r="I96" s="62"/>
      <c r="J96" s="59"/>
      <c r="K96" s="63"/>
      <c r="L96" s="64"/>
      <c r="M96" s="65"/>
      <c r="N96" s="62"/>
      <c r="O96" s="66"/>
      <c r="P96" s="63"/>
      <c r="Q96" s="64"/>
      <c r="R96" s="65"/>
      <c r="S96" s="62"/>
      <c r="T96" s="66"/>
      <c r="U96" s="63"/>
      <c r="V96" s="67"/>
      <c r="W96" s="65"/>
      <c r="X96" s="62"/>
      <c r="Y96" s="66"/>
      <c r="Z96" s="63"/>
      <c r="AB96" s="65"/>
      <c r="AC96" s="62"/>
      <c r="AD96" s="66"/>
      <c r="AE96" s="63"/>
      <c r="AG96" s="65"/>
      <c r="AH96" s="62"/>
      <c r="AI96" s="66"/>
      <c r="AJ96" s="63"/>
      <c r="AL96" s="65"/>
      <c r="AM96" s="62"/>
      <c r="AN96" s="66"/>
      <c r="AO96" s="63"/>
      <c r="AQ96" s="65"/>
      <c r="AR96" s="62"/>
      <c r="AS96" s="66"/>
      <c r="AT96" s="63"/>
      <c r="AV96" s="65"/>
      <c r="AW96" s="62"/>
      <c r="AX96" s="66"/>
      <c r="AY96" s="63"/>
    </row>
    <row r="97" spans="1:51" x14ac:dyDescent="0.25">
      <c r="A97" s="55"/>
      <c r="B97" s="56"/>
      <c r="C97" s="57"/>
      <c r="D97" s="58"/>
      <c r="E97" s="59"/>
      <c r="F97" s="60"/>
      <c r="H97" s="61"/>
      <c r="I97" s="62"/>
      <c r="J97" s="59"/>
      <c r="K97" s="63"/>
      <c r="L97" s="64"/>
      <c r="M97" s="65"/>
      <c r="N97" s="62"/>
      <c r="O97" s="66"/>
      <c r="P97" s="63"/>
      <c r="Q97" s="64"/>
      <c r="R97" s="65"/>
      <c r="S97" s="62"/>
      <c r="T97" s="66"/>
      <c r="U97" s="63"/>
      <c r="V97" s="67"/>
      <c r="W97" s="65"/>
      <c r="X97" s="62"/>
      <c r="Y97" s="66"/>
      <c r="Z97" s="63"/>
      <c r="AB97" s="65"/>
      <c r="AC97" s="62"/>
      <c r="AD97" s="66"/>
      <c r="AE97" s="63"/>
      <c r="AG97" s="65"/>
      <c r="AH97" s="62"/>
      <c r="AI97" s="66"/>
      <c r="AJ97" s="63"/>
      <c r="AL97" s="65"/>
      <c r="AM97" s="62"/>
      <c r="AN97" s="66"/>
      <c r="AO97" s="63"/>
      <c r="AQ97" s="65"/>
      <c r="AR97" s="62"/>
      <c r="AS97" s="66"/>
      <c r="AT97" s="63"/>
      <c r="AV97" s="65"/>
      <c r="AW97" s="62"/>
      <c r="AX97" s="66"/>
      <c r="AY97" s="63"/>
    </row>
    <row r="98" spans="1:51" x14ac:dyDescent="0.25">
      <c r="A98" s="55"/>
      <c r="B98" s="56"/>
      <c r="C98" s="57"/>
      <c r="D98" s="58"/>
      <c r="E98" s="59"/>
      <c r="F98" s="60"/>
      <c r="H98" s="61"/>
      <c r="I98" s="62"/>
      <c r="J98" s="59"/>
      <c r="K98" s="63"/>
      <c r="L98" s="64"/>
      <c r="M98" s="65"/>
      <c r="N98" s="62"/>
      <c r="O98" s="66"/>
      <c r="P98" s="63"/>
      <c r="Q98" s="64"/>
      <c r="R98" s="65"/>
      <c r="S98" s="62"/>
      <c r="T98" s="66"/>
      <c r="U98" s="63"/>
      <c r="V98" s="67"/>
      <c r="W98" s="65"/>
      <c r="X98" s="62"/>
      <c r="Y98" s="66"/>
      <c r="Z98" s="63"/>
      <c r="AB98" s="65"/>
      <c r="AC98" s="62"/>
      <c r="AD98" s="66"/>
      <c r="AE98" s="63"/>
      <c r="AG98" s="65"/>
      <c r="AH98" s="62"/>
      <c r="AI98" s="66"/>
      <c r="AJ98" s="63"/>
      <c r="AL98" s="65"/>
      <c r="AM98" s="62"/>
      <c r="AN98" s="66"/>
      <c r="AO98" s="63"/>
      <c r="AQ98" s="65"/>
      <c r="AR98" s="62"/>
      <c r="AS98" s="66"/>
      <c r="AT98" s="63"/>
      <c r="AV98" s="65"/>
      <c r="AW98" s="62"/>
      <c r="AX98" s="66"/>
      <c r="AY98" s="63"/>
    </row>
    <row r="99" spans="1:51" x14ac:dyDescent="0.25">
      <c r="A99" s="55"/>
      <c r="B99" s="56"/>
      <c r="C99" s="57"/>
      <c r="D99" s="58"/>
      <c r="E99" s="59"/>
      <c r="F99" s="60"/>
      <c r="H99" s="61"/>
      <c r="I99" s="62"/>
      <c r="J99" s="59"/>
      <c r="K99" s="63"/>
      <c r="L99" s="64"/>
      <c r="M99" s="65"/>
      <c r="N99" s="62"/>
      <c r="O99" s="66"/>
      <c r="P99" s="63"/>
      <c r="Q99" s="64"/>
      <c r="R99" s="65"/>
      <c r="S99" s="62"/>
      <c r="T99" s="66"/>
      <c r="U99" s="63"/>
      <c r="V99" s="67"/>
      <c r="W99" s="65"/>
      <c r="X99" s="62"/>
      <c r="Y99" s="66"/>
      <c r="Z99" s="63"/>
      <c r="AB99" s="65"/>
      <c r="AC99" s="62"/>
      <c r="AD99" s="66"/>
      <c r="AE99" s="63"/>
      <c r="AG99" s="65"/>
      <c r="AH99" s="62"/>
      <c r="AI99" s="66"/>
      <c r="AJ99" s="63"/>
      <c r="AL99" s="65"/>
      <c r="AM99" s="62"/>
      <c r="AN99" s="66"/>
      <c r="AO99" s="63"/>
      <c r="AQ99" s="65"/>
      <c r="AR99" s="62"/>
      <c r="AS99" s="66"/>
      <c r="AT99" s="63"/>
      <c r="AV99" s="65"/>
      <c r="AW99" s="62"/>
      <c r="AX99" s="66"/>
      <c r="AY99" s="63"/>
    </row>
    <row r="100" spans="1:51" x14ac:dyDescent="0.25">
      <c r="A100" s="55"/>
      <c r="B100" s="56"/>
      <c r="C100" s="57"/>
      <c r="D100" s="58"/>
      <c r="E100" s="59"/>
      <c r="F100" s="60"/>
      <c r="H100" s="61"/>
      <c r="I100" s="62"/>
      <c r="J100" s="59"/>
      <c r="K100" s="63"/>
      <c r="L100" s="64"/>
      <c r="M100" s="65"/>
      <c r="N100" s="62"/>
      <c r="O100" s="66"/>
      <c r="P100" s="63"/>
      <c r="Q100" s="64"/>
      <c r="R100" s="65"/>
      <c r="S100" s="62"/>
      <c r="T100" s="66"/>
      <c r="U100" s="63"/>
      <c r="V100" s="67"/>
      <c r="W100" s="65"/>
      <c r="X100" s="62"/>
      <c r="Y100" s="66"/>
      <c r="Z100" s="63"/>
      <c r="AB100" s="65"/>
      <c r="AC100" s="62"/>
      <c r="AD100" s="66"/>
      <c r="AE100" s="63"/>
      <c r="AG100" s="65"/>
      <c r="AH100" s="62"/>
      <c r="AI100" s="66"/>
      <c r="AJ100" s="63"/>
      <c r="AL100" s="65"/>
      <c r="AM100" s="62"/>
      <c r="AN100" s="66"/>
      <c r="AO100" s="63"/>
      <c r="AQ100" s="65"/>
      <c r="AR100" s="62"/>
      <c r="AS100" s="66"/>
      <c r="AT100" s="63"/>
      <c r="AV100" s="65"/>
      <c r="AW100" s="62"/>
      <c r="AX100" s="66"/>
      <c r="AY100" s="63"/>
    </row>
    <row r="101" spans="1:51" x14ac:dyDescent="0.25">
      <c r="A101" s="55"/>
      <c r="B101" s="56"/>
      <c r="C101" s="57"/>
      <c r="D101" s="58"/>
      <c r="E101" s="59"/>
      <c r="F101" s="60"/>
      <c r="H101" s="61"/>
      <c r="I101" s="62"/>
      <c r="J101" s="59"/>
      <c r="K101" s="63"/>
      <c r="L101" s="64"/>
      <c r="M101" s="65"/>
      <c r="N101" s="62"/>
      <c r="O101" s="66"/>
      <c r="P101" s="63"/>
      <c r="Q101" s="64"/>
      <c r="R101" s="65"/>
      <c r="S101" s="62"/>
      <c r="T101" s="66"/>
      <c r="U101" s="63"/>
      <c r="V101" s="67"/>
      <c r="W101" s="65"/>
      <c r="X101" s="62"/>
      <c r="Y101" s="66"/>
      <c r="Z101" s="63"/>
      <c r="AB101" s="65"/>
      <c r="AC101" s="62"/>
      <c r="AD101" s="66"/>
      <c r="AE101" s="63"/>
      <c r="AG101" s="65"/>
      <c r="AH101" s="62"/>
      <c r="AI101" s="66"/>
      <c r="AJ101" s="63"/>
      <c r="AL101" s="65"/>
      <c r="AM101" s="62"/>
      <c r="AN101" s="66"/>
      <c r="AO101" s="63"/>
      <c r="AQ101" s="65"/>
      <c r="AR101" s="62"/>
      <c r="AS101" s="66"/>
      <c r="AT101" s="63"/>
      <c r="AV101" s="65"/>
      <c r="AW101" s="62"/>
      <c r="AX101" s="66"/>
      <c r="AY101" s="63"/>
    </row>
    <row r="102" spans="1:51" x14ac:dyDescent="0.25">
      <c r="A102" s="55"/>
      <c r="B102" s="56"/>
      <c r="C102" s="57"/>
      <c r="D102" s="58"/>
      <c r="E102" s="59"/>
      <c r="F102" s="60"/>
      <c r="H102" s="61"/>
      <c r="I102" s="62"/>
      <c r="J102" s="59"/>
      <c r="K102" s="63"/>
      <c r="L102" s="64"/>
      <c r="M102" s="65"/>
      <c r="N102" s="62"/>
      <c r="O102" s="66"/>
      <c r="P102" s="63"/>
      <c r="Q102" s="64"/>
      <c r="R102" s="65"/>
      <c r="S102" s="62"/>
      <c r="T102" s="66"/>
      <c r="U102" s="63"/>
      <c r="V102" s="67"/>
      <c r="W102" s="65"/>
      <c r="X102" s="62"/>
      <c r="Y102" s="66"/>
      <c r="Z102" s="63"/>
      <c r="AB102" s="65"/>
      <c r="AC102" s="62"/>
      <c r="AD102" s="66"/>
      <c r="AE102" s="63"/>
      <c r="AG102" s="65"/>
      <c r="AH102" s="62"/>
      <c r="AI102" s="66"/>
      <c r="AJ102" s="63"/>
      <c r="AL102" s="65"/>
      <c r="AM102" s="62"/>
      <c r="AN102" s="66"/>
      <c r="AO102" s="63"/>
      <c r="AQ102" s="65"/>
      <c r="AR102" s="62"/>
      <c r="AS102" s="66"/>
      <c r="AT102" s="63"/>
      <c r="AV102" s="65"/>
      <c r="AW102" s="62"/>
      <c r="AX102" s="66"/>
      <c r="AY102" s="63"/>
    </row>
    <row r="103" spans="1:51" x14ac:dyDescent="0.25">
      <c r="A103" s="55"/>
      <c r="B103" s="56"/>
      <c r="C103" s="57"/>
      <c r="D103" s="58"/>
      <c r="E103" s="59"/>
      <c r="F103" s="60"/>
      <c r="H103" s="61"/>
      <c r="I103" s="62"/>
      <c r="J103" s="59"/>
      <c r="K103" s="63"/>
      <c r="L103" s="64"/>
      <c r="M103" s="65"/>
      <c r="N103" s="62"/>
      <c r="O103" s="66"/>
      <c r="P103" s="63"/>
      <c r="Q103" s="64"/>
      <c r="R103" s="65"/>
      <c r="S103" s="62"/>
      <c r="T103" s="66"/>
      <c r="U103" s="63"/>
      <c r="V103" s="67"/>
      <c r="W103" s="65"/>
      <c r="X103" s="62"/>
      <c r="Y103" s="66"/>
      <c r="Z103" s="63"/>
      <c r="AB103" s="65"/>
      <c r="AC103" s="62"/>
      <c r="AD103" s="66"/>
      <c r="AE103" s="63"/>
      <c r="AG103" s="65"/>
      <c r="AH103" s="62"/>
      <c r="AI103" s="66"/>
      <c r="AJ103" s="63"/>
      <c r="AL103" s="65"/>
      <c r="AM103" s="62"/>
      <c r="AN103" s="66"/>
      <c r="AO103" s="63"/>
      <c r="AQ103" s="65"/>
      <c r="AR103" s="62"/>
      <c r="AS103" s="66"/>
      <c r="AT103" s="63"/>
      <c r="AV103" s="65"/>
      <c r="AW103" s="62"/>
      <c r="AX103" s="66"/>
      <c r="AY103" s="63"/>
    </row>
    <row r="104" spans="1:51" x14ac:dyDescent="0.25">
      <c r="A104" s="55"/>
      <c r="B104" s="56"/>
      <c r="C104" s="57"/>
      <c r="D104" s="58"/>
      <c r="E104" s="59"/>
      <c r="F104" s="60"/>
      <c r="H104" s="61"/>
      <c r="I104" s="62"/>
      <c r="J104" s="59"/>
      <c r="K104" s="63"/>
      <c r="L104" s="64"/>
      <c r="M104" s="65"/>
      <c r="N104" s="62"/>
      <c r="O104" s="66"/>
      <c r="P104" s="63"/>
      <c r="Q104" s="64"/>
      <c r="R104" s="65"/>
      <c r="S104" s="62"/>
      <c r="T104" s="66"/>
      <c r="U104" s="63"/>
      <c r="V104" s="67"/>
      <c r="W104" s="65"/>
      <c r="X104" s="62"/>
      <c r="Y104" s="66"/>
      <c r="Z104" s="63"/>
      <c r="AB104" s="65"/>
      <c r="AC104" s="62"/>
      <c r="AD104" s="66"/>
      <c r="AE104" s="63"/>
      <c r="AG104" s="65"/>
      <c r="AH104" s="62"/>
      <c r="AI104" s="66"/>
      <c r="AJ104" s="63"/>
      <c r="AL104" s="65"/>
      <c r="AM104" s="62"/>
      <c r="AN104" s="66"/>
      <c r="AO104" s="63"/>
      <c r="AQ104" s="65"/>
      <c r="AR104" s="62"/>
      <c r="AS104" s="66"/>
      <c r="AT104" s="63"/>
      <c r="AV104" s="65"/>
      <c r="AW104" s="62"/>
      <c r="AX104" s="66"/>
      <c r="AY104" s="63"/>
    </row>
    <row r="105" spans="1:51" x14ac:dyDescent="0.25">
      <c r="A105" s="55"/>
      <c r="B105" s="56"/>
      <c r="C105" s="57"/>
      <c r="D105" s="58"/>
      <c r="E105" s="59"/>
      <c r="F105" s="60"/>
      <c r="H105" s="61"/>
      <c r="I105" s="62"/>
      <c r="J105" s="59"/>
      <c r="K105" s="63"/>
      <c r="L105" s="64"/>
      <c r="M105" s="65"/>
      <c r="N105" s="62"/>
      <c r="O105" s="66"/>
      <c r="P105" s="63"/>
      <c r="Q105" s="64"/>
      <c r="R105" s="65"/>
      <c r="S105" s="62"/>
      <c r="T105" s="66"/>
      <c r="U105" s="63"/>
      <c r="V105" s="67"/>
      <c r="W105" s="65"/>
      <c r="X105" s="62"/>
      <c r="Y105" s="66"/>
      <c r="Z105" s="63"/>
      <c r="AB105" s="65"/>
      <c r="AC105" s="62"/>
      <c r="AD105" s="66"/>
      <c r="AE105" s="63"/>
      <c r="AG105" s="65"/>
      <c r="AH105" s="62"/>
      <c r="AI105" s="66"/>
      <c r="AJ105" s="63"/>
      <c r="AL105" s="65"/>
      <c r="AM105" s="62"/>
      <c r="AN105" s="66"/>
      <c r="AO105" s="63"/>
      <c r="AQ105" s="65"/>
      <c r="AR105" s="62"/>
      <c r="AS105" s="66"/>
      <c r="AT105" s="63"/>
      <c r="AV105" s="65"/>
      <c r="AW105" s="62"/>
      <c r="AX105" s="66"/>
      <c r="AY105" s="63"/>
    </row>
    <row r="106" spans="1:51" x14ac:dyDescent="0.25">
      <c r="A106" s="55"/>
      <c r="B106" s="56"/>
      <c r="C106" s="57"/>
      <c r="D106" s="58"/>
      <c r="E106" s="59"/>
      <c r="F106" s="60"/>
      <c r="H106" s="61"/>
      <c r="I106" s="62"/>
      <c r="J106" s="59"/>
      <c r="K106" s="63"/>
      <c r="L106" s="64"/>
      <c r="M106" s="65"/>
      <c r="N106" s="62"/>
      <c r="O106" s="66"/>
      <c r="P106" s="63"/>
      <c r="Q106" s="64"/>
      <c r="R106" s="65"/>
      <c r="S106" s="62"/>
      <c r="T106" s="66"/>
      <c r="U106" s="63"/>
      <c r="V106" s="67"/>
      <c r="W106" s="65"/>
      <c r="X106" s="62"/>
      <c r="Y106" s="66"/>
      <c r="Z106" s="63"/>
      <c r="AB106" s="65"/>
      <c r="AC106" s="62"/>
      <c r="AD106" s="66"/>
      <c r="AE106" s="63"/>
      <c r="AG106" s="65"/>
      <c r="AH106" s="62"/>
      <c r="AI106" s="66"/>
      <c r="AJ106" s="63"/>
      <c r="AL106" s="65"/>
      <c r="AM106" s="62"/>
      <c r="AN106" s="66"/>
      <c r="AO106" s="63"/>
      <c r="AQ106" s="65"/>
      <c r="AR106" s="62"/>
      <c r="AS106" s="66"/>
      <c r="AT106" s="63"/>
      <c r="AV106" s="65"/>
      <c r="AW106" s="62"/>
      <c r="AX106" s="66"/>
      <c r="AY106" s="63"/>
    </row>
    <row r="107" spans="1:51" x14ac:dyDescent="0.25">
      <c r="A107" s="55"/>
      <c r="B107" s="56"/>
      <c r="C107" s="57"/>
      <c r="D107" s="58"/>
      <c r="E107" s="59"/>
      <c r="F107" s="60"/>
      <c r="H107" s="61"/>
      <c r="I107" s="62"/>
      <c r="J107" s="59"/>
      <c r="K107" s="63"/>
      <c r="L107" s="64"/>
      <c r="M107" s="65"/>
      <c r="N107" s="62"/>
      <c r="O107" s="66"/>
      <c r="P107" s="63"/>
      <c r="Q107" s="64"/>
      <c r="R107" s="65"/>
      <c r="S107" s="62"/>
      <c r="T107" s="66"/>
      <c r="U107" s="63"/>
      <c r="V107" s="67"/>
      <c r="W107" s="65"/>
      <c r="X107" s="62"/>
      <c r="Y107" s="66"/>
      <c r="Z107" s="63"/>
      <c r="AB107" s="65"/>
      <c r="AC107" s="62"/>
      <c r="AD107" s="66"/>
      <c r="AE107" s="63"/>
      <c r="AG107" s="65"/>
      <c r="AH107" s="62"/>
      <c r="AI107" s="66"/>
      <c r="AJ107" s="63"/>
      <c r="AL107" s="65"/>
      <c r="AM107" s="62"/>
      <c r="AN107" s="66"/>
      <c r="AO107" s="63"/>
      <c r="AQ107" s="65"/>
      <c r="AR107" s="62"/>
      <c r="AS107" s="66"/>
      <c r="AT107" s="63"/>
      <c r="AV107" s="65"/>
      <c r="AW107" s="62"/>
      <c r="AX107" s="66"/>
      <c r="AY107" s="63"/>
    </row>
    <row r="108" spans="1:51" x14ac:dyDescent="0.25">
      <c r="A108" s="55"/>
      <c r="B108" s="56"/>
      <c r="C108" s="57"/>
      <c r="D108" s="58"/>
      <c r="E108" s="59"/>
      <c r="F108" s="60"/>
      <c r="H108" s="61"/>
      <c r="I108" s="62"/>
      <c r="J108" s="59"/>
      <c r="K108" s="63"/>
      <c r="L108" s="64"/>
      <c r="M108" s="65"/>
      <c r="N108" s="62"/>
      <c r="O108" s="66"/>
      <c r="P108" s="63"/>
      <c r="Q108" s="64"/>
      <c r="R108" s="65"/>
      <c r="S108" s="62"/>
      <c r="T108" s="66"/>
      <c r="U108" s="63"/>
      <c r="V108" s="67"/>
      <c r="W108" s="65"/>
      <c r="X108" s="62"/>
      <c r="Y108" s="66"/>
      <c r="Z108" s="63"/>
      <c r="AB108" s="65"/>
      <c r="AC108" s="62"/>
      <c r="AD108" s="66"/>
      <c r="AE108" s="63"/>
      <c r="AG108" s="65"/>
      <c r="AH108" s="62"/>
      <c r="AI108" s="66"/>
      <c r="AJ108" s="63"/>
      <c r="AL108" s="65"/>
      <c r="AM108" s="62"/>
      <c r="AN108" s="66"/>
      <c r="AO108" s="63"/>
      <c r="AQ108" s="65"/>
      <c r="AR108" s="62"/>
      <c r="AS108" s="66"/>
      <c r="AT108" s="63"/>
      <c r="AV108" s="65"/>
      <c r="AW108" s="62"/>
      <c r="AX108" s="66"/>
      <c r="AY108" s="63"/>
    </row>
    <row r="109" spans="1:51" x14ac:dyDescent="0.25">
      <c r="A109" s="55"/>
      <c r="B109" s="56"/>
      <c r="C109" s="57"/>
      <c r="D109" s="58"/>
      <c r="E109" s="59"/>
      <c r="F109" s="60"/>
      <c r="H109" s="61"/>
      <c r="I109" s="62"/>
      <c r="J109" s="59"/>
      <c r="K109" s="63"/>
      <c r="L109" s="64"/>
      <c r="M109" s="65"/>
      <c r="N109" s="62"/>
      <c r="O109" s="66"/>
      <c r="P109" s="63"/>
      <c r="Q109" s="64"/>
      <c r="R109" s="65"/>
      <c r="S109" s="62"/>
      <c r="T109" s="66"/>
      <c r="U109" s="63"/>
      <c r="V109" s="67"/>
      <c r="W109" s="65"/>
      <c r="X109" s="62"/>
      <c r="Y109" s="66"/>
      <c r="Z109" s="63"/>
      <c r="AB109" s="65"/>
      <c r="AC109" s="62"/>
      <c r="AD109" s="66"/>
      <c r="AE109" s="63"/>
      <c r="AG109" s="65"/>
      <c r="AH109" s="62"/>
      <c r="AI109" s="66"/>
      <c r="AJ109" s="63"/>
      <c r="AL109" s="65"/>
      <c r="AM109" s="62"/>
      <c r="AN109" s="66"/>
      <c r="AO109" s="63"/>
      <c r="AQ109" s="65"/>
      <c r="AR109" s="62"/>
      <c r="AS109" s="66"/>
      <c r="AT109" s="63"/>
      <c r="AV109" s="65"/>
      <c r="AW109" s="62"/>
      <c r="AX109" s="66"/>
      <c r="AY109" s="63"/>
    </row>
    <row r="110" spans="1:51" x14ac:dyDescent="0.25">
      <c r="A110" s="55"/>
      <c r="B110" s="56"/>
      <c r="C110" s="57"/>
      <c r="D110" s="58"/>
      <c r="E110" s="59"/>
      <c r="F110" s="60"/>
      <c r="H110" s="61"/>
      <c r="I110" s="62"/>
      <c r="J110" s="59"/>
      <c r="K110" s="63"/>
      <c r="L110" s="64"/>
      <c r="M110" s="65"/>
      <c r="N110" s="62"/>
      <c r="O110" s="66"/>
      <c r="P110" s="63"/>
      <c r="Q110" s="64"/>
      <c r="R110" s="65"/>
      <c r="S110" s="62"/>
      <c r="T110" s="66"/>
      <c r="U110" s="63"/>
      <c r="V110" s="67"/>
      <c r="W110" s="65"/>
      <c r="X110" s="62"/>
      <c r="Y110" s="66"/>
      <c r="Z110" s="63"/>
      <c r="AB110" s="65"/>
      <c r="AC110" s="62"/>
      <c r="AD110" s="66"/>
      <c r="AE110" s="63"/>
      <c r="AG110" s="65"/>
      <c r="AH110" s="62"/>
      <c r="AI110" s="66"/>
      <c r="AJ110" s="63"/>
      <c r="AL110" s="65"/>
      <c r="AM110" s="62"/>
      <c r="AN110" s="66"/>
      <c r="AO110" s="63"/>
      <c r="AQ110" s="65"/>
      <c r="AR110" s="62"/>
      <c r="AS110" s="66"/>
      <c r="AT110" s="63"/>
      <c r="AV110" s="65"/>
      <c r="AW110" s="62"/>
      <c r="AX110" s="66"/>
      <c r="AY110" s="63"/>
    </row>
    <row r="111" spans="1:51" x14ac:dyDescent="0.25">
      <c r="A111" s="55"/>
      <c r="B111" s="56"/>
      <c r="C111" s="57"/>
      <c r="D111" s="58"/>
      <c r="E111" s="59"/>
      <c r="F111" s="60"/>
      <c r="H111" s="61"/>
      <c r="I111" s="62"/>
      <c r="J111" s="59"/>
      <c r="K111" s="63"/>
      <c r="L111" s="64"/>
      <c r="M111" s="65"/>
      <c r="N111" s="62"/>
      <c r="O111" s="66"/>
      <c r="P111" s="63"/>
      <c r="Q111" s="64"/>
      <c r="R111" s="65"/>
      <c r="S111" s="62"/>
      <c r="T111" s="66"/>
      <c r="U111" s="63"/>
      <c r="V111" s="67"/>
      <c r="W111" s="65"/>
      <c r="X111" s="62"/>
      <c r="Y111" s="66"/>
      <c r="Z111" s="63"/>
      <c r="AB111" s="65"/>
      <c r="AC111" s="62"/>
      <c r="AD111" s="66"/>
      <c r="AE111" s="63"/>
      <c r="AG111" s="65"/>
      <c r="AH111" s="62"/>
      <c r="AI111" s="66"/>
      <c r="AJ111" s="63"/>
      <c r="AL111" s="65"/>
      <c r="AM111" s="62"/>
      <c r="AN111" s="66"/>
      <c r="AO111" s="63"/>
      <c r="AQ111" s="65"/>
      <c r="AR111" s="62"/>
      <c r="AS111" s="66"/>
      <c r="AT111" s="63"/>
      <c r="AV111" s="65"/>
      <c r="AW111" s="62"/>
      <c r="AX111" s="66"/>
      <c r="AY111" s="63"/>
    </row>
    <row r="112" spans="1:51" x14ac:dyDescent="0.25">
      <c r="A112" s="55"/>
      <c r="B112" s="56"/>
      <c r="C112" s="57"/>
      <c r="D112" s="58"/>
      <c r="E112" s="59"/>
      <c r="F112" s="60"/>
      <c r="H112" s="61"/>
      <c r="I112" s="62"/>
      <c r="J112" s="59"/>
      <c r="K112" s="63"/>
      <c r="L112" s="64"/>
      <c r="M112" s="65"/>
      <c r="N112" s="62"/>
      <c r="O112" s="66"/>
      <c r="P112" s="63"/>
      <c r="Q112" s="64"/>
      <c r="R112" s="65"/>
      <c r="S112" s="62"/>
      <c r="T112" s="66"/>
      <c r="U112" s="63"/>
      <c r="V112" s="67"/>
      <c r="W112" s="65"/>
      <c r="X112" s="62"/>
      <c r="Y112" s="66"/>
      <c r="Z112" s="63"/>
      <c r="AB112" s="65"/>
      <c r="AC112" s="62"/>
      <c r="AD112" s="66"/>
      <c r="AE112" s="63"/>
      <c r="AG112" s="65"/>
      <c r="AH112" s="62"/>
      <c r="AI112" s="66"/>
      <c r="AJ112" s="63"/>
      <c r="AL112" s="65"/>
      <c r="AM112" s="62"/>
      <c r="AN112" s="66"/>
      <c r="AO112" s="63"/>
      <c r="AQ112" s="65"/>
      <c r="AR112" s="62"/>
      <c r="AS112" s="66"/>
      <c r="AT112" s="63"/>
      <c r="AV112" s="65"/>
      <c r="AW112" s="62"/>
      <c r="AX112" s="66"/>
      <c r="AY112" s="63"/>
    </row>
    <row r="113" spans="1:51" x14ac:dyDescent="0.25">
      <c r="A113" s="55"/>
      <c r="B113" s="56"/>
      <c r="C113" s="57"/>
      <c r="D113" s="58"/>
      <c r="E113" s="59"/>
      <c r="F113" s="60"/>
      <c r="H113" s="61"/>
      <c r="I113" s="62"/>
      <c r="J113" s="59"/>
      <c r="K113" s="63"/>
      <c r="L113" s="64"/>
      <c r="M113" s="65"/>
      <c r="N113" s="62"/>
      <c r="O113" s="66"/>
      <c r="P113" s="63"/>
      <c r="Q113" s="64"/>
      <c r="R113" s="65"/>
      <c r="S113" s="62"/>
      <c r="T113" s="66"/>
      <c r="U113" s="63"/>
      <c r="V113" s="67"/>
      <c r="W113" s="65"/>
      <c r="X113" s="62"/>
      <c r="Y113" s="66"/>
      <c r="Z113" s="63"/>
      <c r="AB113" s="65"/>
      <c r="AC113" s="62"/>
      <c r="AD113" s="66"/>
      <c r="AE113" s="63"/>
      <c r="AG113" s="65"/>
      <c r="AH113" s="62"/>
      <c r="AI113" s="66"/>
      <c r="AJ113" s="63"/>
      <c r="AL113" s="65"/>
      <c r="AM113" s="62"/>
      <c r="AN113" s="66"/>
      <c r="AO113" s="63"/>
      <c r="AQ113" s="65"/>
      <c r="AR113" s="62"/>
      <c r="AS113" s="66"/>
      <c r="AT113" s="63"/>
      <c r="AV113" s="65"/>
      <c r="AW113" s="62"/>
      <c r="AX113" s="66"/>
      <c r="AY113" s="63"/>
    </row>
    <row r="114" spans="1:51" x14ac:dyDescent="0.25">
      <c r="A114" s="55"/>
      <c r="B114" s="56"/>
      <c r="C114" s="57"/>
      <c r="D114" s="58"/>
      <c r="E114" s="59"/>
      <c r="F114" s="60"/>
      <c r="H114" s="61"/>
      <c r="I114" s="62"/>
      <c r="J114" s="59"/>
      <c r="K114" s="63"/>
      <c r="L114" s="64"/>
      <c r="M114" s="65"/>
      <c r="N114" s="62"/>
      <c r="O114" s="66"/>
      <c r="P114" s="63"/>
      <c r="Q114" s="64"/>
      <c r="R114" s="65"/>
      <c r="S114" s="62"/>
      <c r="T114" s="66"/>
      <c r="U114" s="63"/>
      <c r="V114" s="67"/>
      <c r="W114" s="65"/>
      <c r="X114" s="62"/>
      <c r="Y114" s="66"/>
      <c r="Z114" s="63"/>
      <c r="AB114" s="65"/>
      <c r="AC114" s="62"/>
      <c r="AD114" s="66"/>
      <c r="AE114" s="63"/>
      <c r="AG114" s="65"/>
      <c r="AH114" s="62"/>
      <c r="AI114" s="66"/>
      <c r="AJ114" s="63"/>
      <c r="AL114" s="65"/>
      <c r="AM114" s="62"/>
      <c r="AN114" s="66"/>
      <c r="AO114" s="63"/>
      <c r="AQ114" s="65"/>
      <c r="AR114" s="62"/>
      <c r="AS114" s="66"/>
      <c r="AT114" s="63"/>
      <c r="AV114" s="65"/>
      <c r="AW114" s="62"/>
      <c r="AX114" s="66"/>
      <c r="AY114" s="63"/>
    </row>
    <row r="115" spans="1:51" x14ac:dyDescent="0.25">
      <c r="A115" s="55"/>
      <c r="B115" s="56"/>
      <c r="C115" s="57"/>
      <c r="D115" s="58"/>
      <c r="E115" s="59"/>
      <c r="F115" s="60"/>
      <c r="H115" s="61"/>
      <c r="I115" s="62"/>
      <c r="J115" s="59"/>
      <c r="K115" s="63"/>
      <c r="L115" s="64"/>
      <c r="M115" s="65"/>
      <c r="N115" s="62"/>
      <c r="O115" s="66"/>
      <c r="P115" s="63"/>
      <c r="Q115" s="64"/>
      <c r="R115" s="65"/>
      <c r="S115" s="62"/>
      <c r="T115" s="66"/>
      <c r="U115" s="63"/>
      <c r="V115" s="67"/>
      <c r="W115" s="65"/>
      <c r="X115" s="62"/>
      <c r="Y115" s="66"/>
      <c r="Z115" s="63"/>
      <c r="AB115" s="65"/>
      <c r="AC115" s="62"/>
      <c r="AD115" s="66"/>
      <c r="AE115" s="63"/>
      <c r="AG115" s="65"/>
      <c r="AH115" s="62"/>
      <c r="AI115" s="66"/>
      <c r="AJ115" s="63"/>
      <c r="AL115" s="65"/>
      <c r="AM115" s="62"/>
      <c r="AN115" s="66"/>
      <c r="AO115" s="63"/>
      <c r="AQ115" s="65"/>
      <c r="AR115" s="62"/>
      <c r="AS115" s="66"/>
      <c r="AT115" s="63"/>
      <c r="AV115" s="65"/>
      <c r="AW115" s="62"/>
      <c r="AX115" s="66"/>
      <c r="AY115" s="63"/>
    </row>
  </sheetData>
  <mergeCells count="21">
    <mergeCell ref="AV2:AY2"/>
    <mergeCell ref="AV1:AY1"/>
    <mergeCell ref="M1:P1"/>
    <mergeCell ref="W1:Z1"/>
    <mergeCell ref="AB1:AE1"/>
    <mergeCell ref="AG1:AJ1"/>
    <mergeCell ref="AL1:AO1"/>
    <mergeCell ref="AQ1:AT1"/>
    <mergeCell ref="AG2:AJ2"/>
    <mergeCell ref="R1:U1"/>
    <mergeCell ref="R2:U2"/>
    <mergeCell ref="A3:B3"/>
    <mergeCell ref="H1:K1"/>
    <mergeCell ref="AL2:AO2"/>
    <mergeCell ref="AQ2:AT2"/>
    <mergeCell ref="D1:F1"/>
    <mergeCell ref="D2:F2"/>
    <mergeCell ref="H2:K2"/>
    <mergeCell ref="M2:P2"/>
    <mergeCell ref="W2:Z2"/>
    <mergeCell ref="AB2:AE2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8"/>
  <sheetViews>
    <sheetView workbookViewId="0">
      <pane ySplit="2" topLeftCell="A3" activePane="bottomLeft" state="frozen"/>
      <selection pane="bottomLeft" activeCell="K1" sqref="K1"/>
    </sheetView>
  </sheetViews>
  <sheetFormatPr defaultRowHeight="13.8" x14ac:dyDescent="0.25"/>
  <cols>
    <col min="1" max="1" width="11" style="79" bestFit="1" customWidth="1"/>
    <col min="2" max="2" width="11.44140625" style="79" bestFit="1" customWidth="1"/>
    <col min="3" max="3" width="10.5546875" style="79" bestFit="1" customWidth="1"/>
    <col min="4" max="4" width="13.44140625" style="79" bestFit="1" customWidth="1"/>
    <col min="5" max="5" width="13.88671875" style="79" bestFit="1" customWidth="1"/>
    <col min="6" max="6" width="11.5546875" style="79" bestFit="1" customWidth="1"/>
    <col min="7" max="7" width="15.5546875" style="79" bestFit="1" customWidth="1"/>
    <col min="8" max="8" width="16.88671875" style="79" customWidth="1"/>
    <col min="9" max="9" width="9.109375" style="79" bestFit="1" customWidth="1"/>
    <col min="10" max="16384" width="8.88671875" style="79"/>
  </cols>
  <sheetData>
    <row r="1" spans="1:11" x14ac:dyDescent="0.25">
      <c r="A1" s="77" t="s">
        <v>65</v>
      </c>
      <c r="B1" s="78" t="s">
        <v>75</v>
      </c>
      <c r="C1" s="78" t="s">
        <v>4</v>
      </c>
      <c r="D1" s="77" t="s">
        <v>66</v>
      </c>
      <c r="E1" s="77" t="s">
        <v>67</v>
      </c>
      <c r="F1" s="77" t="s">
        <v>39</v>
      </c>
      <c r="G1" s="77" t="s">
        <v>68</v>
      </c>
      <c r="H1" s="77" t="s">
        <v>69</v>
      </c>
      <c r="I1" s="77" t="s">
        <v>70</v>
      </c>
    </row>
    <row r="2" spans="1:11" x14ac:dyDescent="0.25">
      <c r="A2" s="77" t="s">
        <v>12</v>
      </c>
      <c r="B2" s="78" t="s">
        <v>4</v>
      </c>
      <c r="C2" s="77" t="s">
        <v>76</v>
      </c>
      <c r="D2" s="77" t="s">
        <v>3</v>
      </c>
      <c r="E2" s="77" t="s">
        <v>77</v>
      </c>
      <c r="F2" s="77" t="s">
        <v>2</v>
      </c>
      <c r="G2" s="77" t="s">
        <v>2</v>
      </c>
      <c r="H2" s="77" t="s">
        <v>2</v>
      </c>
      <c r="I2" s="77" t="s">
        <v>71</v>
      </c>
    </row>
    <row r="3" spans="1:11" x14ac:dyDescent="0.25">
      <c r="A3" s="79" t="s">
        <v>64</v>
      </c>
      <c r="B3" s="82">
        <v>4.1666666666666664E-2</v>
      </c>
      <c r="C3" s="84">
        <v>0.35625000000000001</v>
      </c>
      <c r="D3" s="85">
        <v>-38.182040059999999</v>
      </c>
      <c r="E3" s="85">
        <v>313.84489754999998</v>
      </c>
      <c r="F3" s="83">
        <v>123.28933499999999</v>
      </c>
      <c r="G3" s="83">
        <v>116.99261199999999</v>
      </c>
      <c r="H3" s="86">
        <v>135.707581</v>
      </c>
      <c r="I3" s="80">
        <v>1.5628499999999999E-11</v>
      </c>
      <c r="K3" s="81"/>
    </row>
    <row r="4" spans="1:11" x14ac:dyDescent="0.25">
      <c r="A4" s="79" t="s">
        <v>64</v>
      </c>
      <c r="B4" s="82">
        <v>4.1805555555555561E-2</v>
      </c>
      <c r="C4" s="84">
        <v>0.35638890000000001</v>
      </c>
      <c r="D4" s="85">
        <v>-37.50265959</v>
      </c>
      <c r="E4" s="85">
        <v>314.39772920000001</v>
      </c>
      <c r="F4" s="83">
        <v>122.91900800000001</v>
      </c>
      <c r="G4" s="83">
        <v>117.03981899999999</v>
      </c>
      <c r="H4" s="86">
        <v>135.65877</v>
      </c>
      <c r="I4" s="80">
        <v>1.6426400000000001E-11</v>
      </c>
      <c r="K4" s="81"/>
    </row>
    <row r="5" spans="1:11" x14ac:dyDescent="0.25">
      <c r="A5" s="79" t="s">
        <v>64</v>
      </c>
      <c r="B5" s="82">
        <v>4.1944444444444444E-2</v>
      </c>
      <c r="C5" s="84">
        <v>0.35652780000000001</v>
      </c>
      <c r="D5" s="85">
        <v>-36.820130220000003</v>
      </c>
      <c r="E5" s="85">
        <v>314.93976651999998</v>
      </c>
      <c r="F5" s="83">
        <v>122.54868</v>
      </c>
      <c r="G5" s="83">
        <v>117.07412600000001</v>
      </c>
      <c r="H5" s="86">
        <v>135.61527799999999</v>
      </c>
      <c r="I5" s="80">
        <v>1.7283499999999998E-11</v>
      </c>
      <c r="K5" s="81"/>
    </row>
    <row r="6" spans="1:11" x14ac:dyDescent="0.25">
      <c r="A6" s="79" t="s">
        <v>64</v>
      </c>
      <c r="B6" s="82">
        <v>4.2083333333333334E-2</v>
      </c>
      <c r="C6" s="84">
        <v>0.3566667</v>
      </c>
      <c r="D6" s="85">
        <v>-36.134577180000001</v>
      </c>
      <c r="E6" s="85">
        <v>315.47141477999998</v>
      </c>
      <c r="F6" s="83">
        <v>122.178523</v>
      </c>
      <c r="G6" s="83">
        <v>117.096547</v>
      </c>
      <c r="H6" s="86">
        <v>135.578137</v>
      </c>
      <c r="I6" s="80">
        <v>1.82043E-11</v>
      </c>
      <c r="K6" s="81"/>
    </row>
    <row r="7" spans="1:11" x14ac:dyDescent="0.25">
      <c r="A7" s="79" t="s">
        <v>64</v>
      </c>
      <c r="B7" s="82">
        <v>4.2222222222222223E-2</v>
      </c>
      <c r="C7" s="84">
        <v>0.3568056</v>
      </c>
      <c r="D7" s="85">
        <v>-35.44612042</v>
      </c>
      <c r="E7" s="85">
        <v>315.99306516000001</v>
      </c>
      <c r="F7" s="83">
        <v>121.80871</v>
      </c>
      <c r="G7" s="83">
        <v>117.108222</v>
      </c>
      <c r="H7" s="86">
        <v>135.548362</v>
      </c>
      <c r="I7" s="80">
        <v>1.9193199999999999E-11</v>
      </c>
      <c r="K7" s="81"/>
    </row>
    <row r="8" spans="1:11" x14ac:dyDescent="0.25">
      <c r="A8" s="79" t="s">
        <v>64</v>
      </c>
      <c r="B8" s="82">
        <v>4.2361111111111106E-2</v>
      </c>
      <c r="C8" s="84">
        <v>0.3569444</v>
      </c>
      <c r="D8" s="85">
        <v>-34.754874940000001</v>
      </c>
      <c r="E8" s="85">
        <v>316.50509531</v>
      </c>
      <c r="F8" s="83">
        <v>121.439409</v>
      </c>
      <c r="G8" s="83">
        <v>117.110354</v>
      </c>
      <c r="H8" s="86">
        <v>135.52690799999999</v>
      </c>
      <c r="I8" s="80">
        <v>2.0255300000000001E-11</v>
      </c>
      <c r="K8" s="81"/>
    </row>
    <row r="9" spans="1:11" x14ac:dyDescent="0.25">
      <c r="A9" s="79" t="s">
        <v>64</v>
      </c>
      <c r="B9" s="82">
        <v>4.2500000000000003E-2</v>
      </c>
      <c r="C9" s="84">
        <v>0.35708329999999999</v>
      </c>
      <c r="D9" s="85">
        <v>-34.060951009999997</v>
      </c>
      <c r="E9" s="85">
        <v>317.00786976000001</v>
      </c>
      <c r="F9" s="83">
        <v>121.070789</v>
      </c>
      <c r="G9" s="83">
        <v>117.104128</v>
      </c>
      <c r="H9" s="86">
        <v>135.514644</v>
      </c>
      <c r="I9" s="80">
        <v>2.1395800000000001E-11</v>
      </c>
      <c r="K9" s="81"/>
    </row>
    <row r="10" spans="1:11" x14ac:dyDescent="0.25">
      <c r="A10" s="79" t="s">
        <v>64</v>
      </c>
      <c r="B10" s="82">
        <v>4.2638888888888886E-2</v>
      </c>
      <c r="C10" s="84">
        <v>0.35722219999999999</v>
      </c>
      <c r="D10" s="85">
        <v>-33.364454430000002</v>
      </c>
      <c r="E10" s="85">
        <v>317.50174042999998</v>
      </c>
      <c r="F10" s="83">
        <v>120.703013</v>
      </c>
      <c r="G10" s="83">
        <v>117.09063399999999</v>
      </c>
      <c r="H10" s="86">
        <v>135.51233500000001</v>
      </c>
      <c r="I10" s="80">
        <v>2.2620200000000001E-11</v>
      </c>
      <c r="K10" s="81"/>
    </row>
    <row r="11" spans="1:11" x14ac:dyDescent="0.25">
      <c r="A11" s="79" t="s">
        <v>64</v>
      </c>
      <c r="B11" s="82">
        <v>4.2777777777777776E-2</v>
      </c>
      <c r="C11" s="84">
        <v>0.35736109999999999</v>
      </c>
      <c r="D11" s="85">
        <v>-32.665486799999996</v>
      </c>
      <c r="E11" s="85">
        <v>317.98704710999999</v>
      </c>
      <c r="F11" s="83">
        <v>120.336243</v>
      </c>
      <c r="G11" s="83">
        <v>117.070809</v>
      </c>
      <c r="H11" s="86">
        <v>135.520635</v>
      </c>
      <c r="I11" s="80">
        <v>2.39342E-11</v>
      </c>
      <c r="K11" s="81"/>
    </row>
    <row r="12" spans="1:11" x14ac:dyDescent="0.25">
      <c r="A12" s="79" t="s">
        <v>64</v>
      </c>
      <c r="B12" s="82">
        <v>4.2916666666666665E-2</v>
      </c>
      <c r="C12" s="84">
        <v>0.35749999999999998</v>
      </c>
      <c r="D12" s="85">
        <v>-31.9641457</v>
      </c>
      <c r="E12" s="85">
        <v>318.46411790000002</v>
      </c>
      <c r="F12" s="83">
        <v>119.970635</v>
      </c>
      <c r="G12" s="83">
        <v>117.04539200000001</v>
      </c>
      <c r="H12" s="86">
        <v>135.54005000000001</v>
      </c>
      <c r="I12" s="80">
        <v>2.5343899999999999E-11</v>
      </c>
      <c r="K12" s="81"/>
    </row>
    <row r="13" spans="1:11" x14ac:dyDescent="0.25">
      <c r="A13" s="79" t="s">
        <v>64</v>
      </c>
      <c r="B13" s="82">
        <v>4.3055555555555562E-2</v>
      </c>
      <c r="C13" s="84">
        <v>0.35763889999999998</v>
      </c>
      <c r="D13" s="85">
        <v>-31.260524969999999</v>
      </c>
      <c r="E13" s="85">
        <v>318.93326967000002</v>
      </c>
      <c r="F13" s="83">
        <v>119.606343</v>
      </c>
      <c r="G13" s="83">
        <v>117.014893</v>
      </c>
      <c r="H13" s="86">
        <v>135.57088899999999</v>
      </c>
      <c r="I13" s="80">
        <v>2.6855700000000001E-11</v>
      </c>
      <c r="K13" s="81"/>
    </row>
    <row r="14" spans="1:11" x14ac:dyDescent="0.25">
      <c r="A14" s="79" t="s">
        <v>64</v>
      </c>
      <c r="B14" s="82">
        <v>4.3194444444444452E-2</v>
      </c>
      <c r="C14" s="84">
        <v>0.35777779999999998</v>
      </c>
      <c r="D14" s="85">
        <v>-30.554714910000001</v>
      </c>
      <c r="E14" s="85">
        <v>319.39480852999998</v>
      </c>
      <c r="F14" s="83">
        <v>119.24351299999999</v>
      </c>
      <c r="G14" s="83">
        <v>116.97952600000001</v>
      </c>
      <c r="H14" s="86">
        <v>135.613191</v>
      </c>
      <c r="I14" s="80">
        <v>2.8476199999999999E-11</v>
      </c>
      <c r="K14" s="81"/>
    </row>
    <row r="15" spans="1:11" x14ac:dyDescent="0.25">
      <c r="A15" s="79" t="s">
        <v>64</v>
      </c>
      <c r="B15" s="82">
        <v>4.3333333333333335E-2</v>
      </c>
      <c r="C15" s="84">
        <v>0.35791669999999998</v>
      </c>
      <c r="D15" s="85">
        <v>-29.84680243</v>
      </c>
      <c r="E15" s="85">
        <v>319.84903025</v>
      </c>
      <c r="F15" s="83">
        <v>118.882291</v>
      </c>
      <c r="G15" s="83">
        <v>116.939128</v>
      </c>
      <c r="H15" s="86">
        <v>135.66664499999999</v>
      </c>
      <c r="I15" s="80">
        <v>3.0212300000000001E-11</v>
      </c>
      <c r="K15" s="81"/>
    </row>
    <row r="16" spans="1:11" x14ac:dyDescent="0.25">
      <c r="A16" s="79" t="s">
        <v>64</v>
      </c>
      <c r="B16" s="82">
        <v>4.3472222222222225E-2</v>
      </c>
      <c r="C16" s="84">
        <v>0.35805559999999997</v>
      </c>
      <c r="D16" s="85">
        <v>-29.136871289999998</v>
      </c>
      <c r="E16" s="85">
        <v>320.29622067999998</v>
      </c>
      <c r="F16" s="83">
        <v>118.52281600000001</v>
      </c>
      <c r="G16" s="83">
        <v>116.89303700000001</v>
      </c>
      <c r="H16" s="86">
        <v>135.73053200000001</v>
      </c>
      <c r="I16" s="80">
        <v>3.2070900000000001E-11</v>
      </c>
      <c r="K16" s="81"/>
    </row>
    <row r="17" spans="1:11" x14ac:dyDescent="0.25">
      <c r="A17" s="79" t="s">
        <v>64</v>
      </c>
      <c r="B17" s="82">
        <v>4.3611111111111121E-2</v>
      </c>
      <c r="C17" s="84">
        <v>0.35819440000000002</v>
      </c>
      <c r="D17" s="85">
        <v>-28.425002259999999</v>
      </c>
      <c r="E17" s="85">
        <v>320.73665620999998</v>
      </c>
      <c r="F17" s="83">
        <v>118.165222</v>
      </c>
      <c r="G17" s="83">
        <v>116.839966</v>
      </c>
      <c r="H17" s="86">
        <v>135.803686</v>
      </c>
      <c r="I17" s="80">
        <v>3.4059599999999998E-11</v>
      </c>
      <c r="K17" s="81"/>
    </row>
    <row r="18" spans="1:11" x14ac:dyDescent="0.25">
      <c r="A18" s="79" t="s">
        <v>64</v>
      </c>
      <c r="B18" s="82">
        <v>4.3750000000000004E-2</v>
      </c>
      <c r="C18" s="84">
        <v>0.35833330000000002</v>
      </c>
      <c r="D18" s="85">
        <v>-27.71127327</v>
      </c>
      <c r="E18" s="85">
        <v>321.17060412000001</v>
      </c>
      <c r="F18" s="83">
        <v>117.80963800000001</v>
      </c>
      <c r="G18" s="83">
        <v>116.77787499999999</v>
      </c>
      <c r="H18" s="86">
        <v>135.884455</v>
      </c>
      <c r="I18" s="80">
        <v>3.61856E-11</v>
      </c>
      <c r="K18" s="81"/>
    </row>
    <row r="19" spans="1:11" x14ac:dyDescent="0.25">
      <c r="A19" s="79" t="s">
        <v>64</v>
      </c>
      <c r="B19" s="82">
        <v>4.3888888888888894E-2</v>
      </c>
      <c r="C19" s="84">
        <v>0.35847220000000002</v>
      </c>
      <c r="D19" s="85">
        <v>-26.995759589999999</v>
      </c>
      <c r="E19" s="85">
        <v>321.59832303000002</v>
      </c>
      <c r="F19" s="83">
        <v>117.45618899999999</v>
      </c>
      <c r="G19" s="83">
        <v>116.703846</v>
      </c>
      <c r="H19" s="86">
        <v>135.970665</v>
      </c>
      <c r="I19" s="80">
        <v>3.8456399999999998E-11</v>
      </c>
      <c r="K19" s="81"/>
    </row>
    <row r="20" spans="1:11" x14ac:dyDescent="0.25">
      <c r="A20" s="79" t="s">
        <v>64</v>
      </c>
      <c r="B20" s="82">
        <v>4.4027777777777777E-2</v>
      </c>
      <c r="C20" s="84">
        <v>0.35861110000000002</v>
      </c>
      <c r="D20" s="85">
        <v>-26.278533960000001</v>
      </c>
      <c r="E20" s="85">
        <v>322.02006323000001</v>
      </c>
      <c r="F20" s="83">
        <v>117.104992</v>
      </c>
      <c r="G20" s="83">
        <v>116.613969</v>
      </c>
      <c r="H20" s="86">
        <v>136.05954399999999</v>
      </c>
      <c r="I20" s="80">
        <v>4.0879899999999999E-11</v>
      </c>
      <c r="K20" s="81"/>
    </row>
    <row r="21" spans="1:11" x14ac:dyDescent="0.25">
      <c r="A21" s="79" t="s">
        <v>64</v>
      </c>
      <c r="B21" s="82">
        <v>4.4166666666666667E-2</v>
      </c>
      <c r="C21" s="84">
        <v>0.35875000000000001</v>
      </c>
      <c r="D21" s="85">
        <v>-25.559666780000001</v>
      </c>
      <c r="E21" s="85">
        <v>322.4360671</v>
      </c>
      <c r="F21" s="83">
        <v>116.756154</v>
      </c>
      <c r="G21" s="83">
        <v>116.503214</v>
      </c>
      <c r="H21" s="86">
        <v>136.14762999999999</v>
      </c>
      <c r="I21" s="80">
        <v>4.3463400000000002E-11</v>
      </c>
      <c r="K21" s="81"/>
    </row>
    <row r="22" spans="1:11" x14ac:dyDescent="0.25">
      <c r="A22" s="79" t="s">
        <v>64</v>
      </c>
      <c r="B22" s="82">
        <v>4.4305555555555563E-2</v>
      </c>
      <c r="C22" s="84">
        <v>0.35888890000000001</v>
      </c>
      <c r="D22" s="85">
        <v>-24.839226190000002</v>
      </c>
      <c r="E22" s="85">
        <v>322.84656940999997</v>
      </c>
      <c r="F22" s="83">
        <v>116.409779</v>
      </c>
      <c r="G22" s="83">
        <v>116.365312</v>
      </c>
      <c r="H22" s="86">
        <v>136.230671</v>
      </c>
      <c r="I22" s="80">
        <v>4.62147E-11</v>
      </c>
      <c r="K22" s="81"/>
    </row>
    <row r="23" spans="1:11" x14ac:dyDescent="0.25">
      <c r="A23" s="79" t="s">
        <v>64</v>
      </c>
      <c r="B23" s="82">
        <v>4.4444444444444446E-2</v>
      </c>
      <c r="C23" s="84">
        <v>0.35902780000000001</v>
      </c>
      <c r="D23" s="85">
        <v>-24.117278240000001</v>
      </c>
      <c r="E23" s="85">
        <v>323.25179771000001</v>
      </c>
      <c r="F23" s="83">
        <v>116.06595900000001</v>
      </c>
      <c r="G23" s="83">
        <v>116.192637</v>
      </c>
      <c r="H23" s="86">
        <v>136.30355</v>
      </c>
      <c r="I23" s="80">
        <v>4.9141399999999998E-11</v>
      </c>
      <c r="K23" s="81"/>
    </row>
    <row r="24" spans="1:11" x14ac:dyDescent="0.25">
      <c r="A24" s="79" t="s">
        <v>64</v>
      </c>
      <c r="B24" s="82">
        <v>4.4583333333333336E-2</v>
      </c>
      <c r="C24" s="84">
        <v>0.35916670000000001</v>
      </c>
      <c r="D24" s="85">
        <v>-23.39388701</v>
      </c>
      <c r="E24" s="85">
        <v>323.65197265</v>
      </c>
      <c r="F24" s="83">
        <v>115.724779</v>
      </c>
      <c r="G24" s="83">
        <v>115.976108</v>
      </c>
      <c r="H24" s="86">
        <v>136.36024800000001</v>
      </c>
      <c r="I24" s="80">
        <v>5.2250499999999998E-11</v>
      </c>
      <c r="K24" s="81"/>
    </row>
    <row r="25" spans="1:11" x14ac:dyDescent="0.25">
      <c r="A25" s="79" t="s">
        <v>64</v>
      </c>
      <c r="B25" s="82">
        <v>4.4722222222222219E-2</v>
      </c>
      <c r="C25" s="84">
        <v>0.3593056</v>
      </c>
      <c r="D25" s="85">
        <v>-22.669114709999999</v>
      </c>
      <c r="E25" s="85">
        <v>324.04730831000001</v>
      </c>
      <c r="F25" s="83">
        <v>115.386314</v>
      </c>
      <c r="G25" s="83">
        <v>115.705134</v>
      </c>
      <c r="H25" s="86">
        <v>136.39385999999999</v>
      </c>
      <c r="I25" s="80">
        <v>5.5549200000000002E-11</v>
      </c>
      <c r="K25" s="81"/>
    </row>
    <row r="26" spans="1:11" x14ac:dyDescent="0.25">
      <c r="A26" s="79" t="s">
        <v>64</v>
      </c>
      <c r="B26" s="82">
        <v>4.4861111111111109E-2</v>
      </c>
      <c r="C26" s="84">
        <v>0.3594444</v>
      </c>
      <c r="D26" s="85">
        <v>-21.94302179</v>
      </c>
      <c r="E26" s="85">
        <v>324.43801248</v>
      </c>
      <c r="F26" s="83">
        <v>115.05063</v>
      </c>
      <c r="G26" s="83">
        <v>115.36762299999999</v>
      </c>
      <c r="H26" s="86">
        <v>136.39663999999999</v>
      </c>
      <c r="I26" s="80">
        <v>5.9044200000000005E-11</v>
      </c>
      <c r="K26" s="81"/>
    </row>
    <row r="27" spans="1:11" x14ac:dyDescent="0.25">
      <c r="A27" s="79" t="s">
        <v>64</v>
      </c>
      <c r="B27" s="82">
        <v>4.5000000000000005E-2</v>
      </c>
      <c r="C27" s="84">
        <v>0.35958329999999999</v>
      </c>
      <c r="D27" s="85">
        <v>-21.215667100000001</v>
      </c>
      <c r="E27" s="85">
        <v>324.82428701999999</v>
      </c>
      <c r="F27" s="83">
        <v>114.717782</v>
      </c>
      <c r="G27" s="83">
        <v>114.95007200000001</v>
      </c>
      <c r="H27" s="86">
        <v>136.360117</v>
      </c>
      <c r="I27" s="80">
        <v>6.2741699999999994E-11</v>
      </c>
      <c r="K27" s="81"/>
    </row>
    <row r="28" spans="1:11" x14ac:dyDescent="0.25">
      <c r="A28" s="79" t="s">
        <v>64</v>
      </c>
      <c r="B28" s="82">
        <v>4.5138888888888888E-2</v>
      </c>
      <c r="C28" s="84">
        <v>0.35972219999999999</v>
      </c>
      <c r="D28" s="85">
        <v>-20.487107909999999</v>
      </c>
      <c r="E28" s="85">
        <v>325.20632809</v>
      </c>
      <c r="F28" s="83">
        <v>114.38781400000001</v>
      </c>
      <c r="G28" s="83">
        <v>114.43778500000001</v>
      </c>
      <c r="H28" s="86">
        <v>136.27528100000001</v>
      </c>
      <c r="I28" s="80">
        <v>6.6647500000000002E-11</v>
      </c>
      <c r="K28" s="81"/>
    </row>
    <row r="29" spans="1:11" x14ac:dyDescent="0.25">
      <c r="A29" s="79" t="s">
        <v>64</v>
      </c>
      <c r="B29" s="82">
        <v>4.5277777777777778E-2</v>
      </c>
      <c r="C29" s="84">
        <v>0.35986109999999999</v>
      </c>
      <c r="D29" s="85">
        <v>-19.75740008</v>
      </c>
      <c r="E29" s="85">
        <v>325.58432646</v>
      </c>
      <c r="F29" s="83">
        <v>114.060762</v>
      </c>
      <c r="G29" s="83">
        <v>113.81524899999999</v>
      </c>
      <c r="H29" s="86">
        <v>136.132912</v>
      </c>
      <c r="I29" s="80">
        <v>7.0767000000000005E-11</v>
      </c>
      <c r="K29" s="81"/>
    </row>
    <row r="30" spans="1:11" x14ac:dyDescent="0.25">
      <c r="A30" s="79" t="s">
        <v>64</v>
      </c>
      <c r="B30" s="82">
        <v>4.5416666666666661E-2</v>
      </c>
      <c r="C30" s="84">
        <v>0.36</v>
      </c>
      <c r="D30" s="85">
        <v>-19.026598100000001</v>
      </c>
      <c r="E30" s="85">
        <v>325.95846777000003</v>
      </c>
      <c r="F30" s="83">
        <v>113.736648</v>
      </c>
      <c r="G30" s="83">
        <v>113.06666800000001</v>
      </c>
      <c r="H30" s="86">
        <v>135.92404999999999</v>
      </c>
      <c r="I30" s="80">
        <v>7.5104399999999998E-11</v>
      </c>
      <c r="K30" s="81"/>
    </row>
    <row r="31" spans="1:11" x14ac:dyDescent="0.25">
      <c r="A31" s="79" t="s">
        <v>64</v>
      </c>
      <c r="B31" s="82">
        <v>4.5555555555555551E-2</v>
      </c>
      <c r="C31" s="84">
        <v>0.36013889999999998</v>
      </c>
      <c r="D31" s="85">
        <v>-18.29475519</v>
      </c>
      <c r="E31" s="85">
        <v>326.32893281999998</v>
      </c>
      <c r="F31" s="83">
        <v>113.415485</v>
      </c>
      <c r="G31" s="83">
        <v>112.176632</v>
      </c>
      <c r="H31" s="86">
        <v>135.64060499999999</v>
      </c>
      <c r="I31" s="80">
        <v>7.9663500000000004E-11</v>
      </c>
      <c r="K31" s="81"/>
    </row>
    <row r="32" spans="1:11" x14ac:dyDescent="0.25">
      <c r="A32" s="79" t="s">
        <v>64</v>
      </c>
      <c r="B32" s="82">
        <v>4.5694444444444447E-2</v>
      </c>
      <c r="C32" s="84">
        <v>0.36027779999999998</v>
      </c>
      <c r="D32" s="85">
        <v>-17.56192339</v>
      </c>
      <c r="E32" s="85">
        <v>326.69589775999998</v>
      </c>
      <c r="F32" s="83">
        <v>113.09727599999999</v>
      </c>
      <c r="G32" s="83">
        <v>111.130832</v>
      </c>
      <c r="H32" s="86">
        <v>135.276015</v>
      </c>
      <c r="I32" s="80">
        <v>8.4447600000000001E-11</v>
      </c>
      <c r="K32" s="81"/>
    </row>
    <row r="33" spans="1:11" x14ac:dyDescent="0.25">
      <c r="A33" s="79" t="s">
        <v>64</v>
      </c>
      <c r="B33" s="82">
        <v>4.5833333333333337E-2</v>
      </c>
      <c r="C33" s="84">
        <v>0.36041669999999998</v>
      </c>
      <c r="D33" s="85">
        <v>-16.8281536</v>
      </c>
      <c r="E33" s="85">
        <v>327.05953441000003</v>
      </c>
      <c r="F33" s="83">
        <v>112.782009</v>
      </c>
      <c r="G33" s="83">
        <v>109.916713</v>
      </c>
      <c r="H33" s="86">
        <v>134.82584700000001</v>
      </c>
      <c r="I33" s="80">
        <v>8.9458400000000001E-11</v>
      </c>
      <c r="K33" s="81"/>
    </row>
    <row r="34" spans="1:11" x14ac:dyDescent="0.25">
      <c r="A34" s="79" t="s">
        <v>64</v>
      </c>
      <c r="B34" s="82">
        <v>4.5972222222222227E-2</v>
      </c>
      <c r="C34" s="84">
        <v>0.36055559999999998</v>
      </c>
      <c r="D34" s="85">
        <v>-16.093495669999999</v>
      </c>
      <c r="E34" s="85">
        <v>327.42001040999997</v>
      </c>
      <c r="F34" s="83">
        <v>112.469661</v>
      </c>
      <c r="G34" s="83">
        <v>108.524</v>
      </c>
      <c r="H34" s="86">
        <v>134.28823399999999</v>
      </c>
      <c r="I34" s="80">
        <v>9.4697499999999998E-11</v>
      </c>
      <c r="K34" s="81"/>
    </row>
    <row r="35" spans="1:11" x14ac:dyDescent="0.25">
      <c r="A35" s="79" t="s">
        <v>64</v>
      </c>
      <c r="B35" s="82">
        <v>4.611111111111111E-2</v>
      </c>
      <c r="C35" s="84">
        <v>0.36069440000000003</v>
      </c>
      <c r="D35" s="85">
        <v>-15.35799847</v>
      </c>
      <c r="E35" s="85">
        <v>327.77748953999998</v>
      </c>
      <c r="F35" s="83">
        <v>112.16019300000001</v>
      </c>
      <c r="G35" s="83">
        <v>106.94505100000001</v>
      </c>
      <c r="H35" s="86">
        <v>133.66409999999999</v>
      </c>
      <c r="I35" s="80">
        <v>1.00165E-10</v>
      </c>
      <c r="K35" s="81"/>
    </row>
    <row r="36" spans="1:11" x14ac:dyDescent="0.25">
      <c r="A36" s="79" t="s">
        <v>64</v>
      </c>
      <c r="B36" s="82">
        <v>4.6250000000000006E-2</v>
      </c>
      <c r="C36" s="84">
        <v>0.36083330000000002</v>
      </c>
      <c r="D36" s="85">
        <v>-14.62170995</v>
      </c>
      <c r="E36" s="85">
        <v>328.13213185000001</v>
      </c>
      <c r="F36" s="83">
        <v>111.85355199999999</v>
      </c>
      <c r="G36" s="83">
        <v>105.175066</v>
      </c>
      <c r="H36" s="86">
        <v>132.95718400000001</v>
      </c>
      <c r="I36" s="80">
        <v>1.0586100000000001E-10</v>
      </c>
      <c r="K36" s="81"/>
    </row>
    <row r="37" spans="1:11" x14ac:dyDescent="0.25">
      <c r="A37" s="79" t="s">
        <v>64</v>
      </c>
      <c r="B37" s="82">
        <v>4.6388888888888896E-2</v>
      </c>
      <c r="C37" s="84">
        <v>0.36097220000000002</v>
      </c>
      <c r="D37" s="85">
        <v>-13.88467722</v>
      </c>
      <c r="E37" s="85">
        <v>328.48409392999997</v>
      </c>
      <c r="F37" s="83">
        <v>111.549668</v>
      </c>
      <c r="G37" s="83">
        <v>103.212144</v>
      </c>
      <c r="H37" s="86">
        <v>132.17389499999999</v>
      </c>
      <c r="I37" s="80">
        <v>1.11783E-10</v>
      </c>
      <c r="K37" s="81"/>
    </row>
    <row r="38" spans="1:11" x14ac:dyDescent="0.25">
      <c r="A38" s="79" t="s">
        <v>64</v>
      </c>
      <c r="B38" s="82">
        <v>4.6527777777777779E-2</v>
      </c>
      <c r="C38" s="84">
        <v>0.36111110000000002</v>
      </c>
      <c r="D38" s="85">
        <v>-13.146946590000001</v>
      </c>
      <c r="E38" s="85">
        <v>328.83352910000002</v>
      </c>
      <c r="F38" s="83">
        <v>111.248457</v>
      </c>
      <c r="G38" s="83">
        <v>101.057211</v>
      </c>
      <c r="H38" s="86">
        <v>131.32302000000001</v>
      </c>
      <c r="I38" s="80">
        <v>1.1793100000000001E-10</v>
      </c>
      <c r="K38" s="81"/>
    </row>
    <row r="39" spans="1:11" x14ac:dyDescent="0.25">
      <c r="A39" s="79" t="s">
        <v>64</v>
      </c>
      <c r="B39" s="82">
        <v>4.6666666666666669E-2</v>
      </c>
      <c r="C39" s="84">
        <v>0.36125000000000002</v>
      </c>
      <c r="D39" s="85">
        <v>-12.40856366</v>
      </c>
      <c r="E39" s="85">
        <v>329.18058759000002</v>
      </c>
      <c r="F39" s="83">
        <v>110.94982299999999</v>
      </c>
      <c r="G39" s="83">
        <v>98.713719999999995</v>
      </c>
      <c r="H39" s="86">
        <v>130.41528400000001</v>
      </c>
      <c r="I39" s="80">
        <v>1.2430100000000001E-10</v>
      </c>
      <c r="K39" s="81"/>
    </row>
    <row r="40" spans="1:11" x14ac:dyDescent="0.25">
      <c r="A40" s="79" t="s">
        <v>64</v>
      </c>
      <c r="B40" s="82">
        <v>4.6805555555555552E-2</v>
      </c>
      <c r="C40" s="84">
        <v>0.36138890000000001</v>
      </c>
      <c r="D40" s="85">
        <v>-11.66957332</v>
      </c>
      <c r="E40" s="85">
        <v>329.52541679000001</v>
      </c>
      <c r="F40" s="83">
        <v>110.65365199999999</v>
      </c>
      <c r="G40" s="83">
        <v>96.187128000000001</v>
      </c>
      <c r="H40" s="86">
        <v>129.46276399999999</v>
      </c>
      <c r="I40" s="80">
        <v>1.3089100000000001E-10</v>
      </c>
      <c r="K40" s="81"/>
    </row>
    <row r="41" spans="1:11" x14ac:dyDescent="0.25">
      <c r="A41" s="79" t="s">
        <v>64</v>
      </c>
      <c r="B41" s="82">
        <v>4.6944444444444448E-2</v>
      </c>
      <c r="C41" s="84">
        <v>0.36152780000000001</v>
      </c>
      <c r="D41" s="85">
        <v>-10.93001982</v>
      </c>
      <c r="E41" s="85">
        <v>329.86816140000002</v>
      </c>
      <c r="F41" s="83">
        <v>110.359814</v>
      </c>
      <c r="G41" s="83">
        <v>93.484137000000004</v>
      </c>
      <c r="H41" s="86">
        <v>128.47817900000001</v>
      </c>
      <c r="I41" s="80">
        <v>1.3769599999999999E-10</v>
      </c>
      <c r="K41" s="81"/>
    </row>
    <row r="42" spans="1:11" x14ac:dyDescent="0.25">
      <c r="A42" s="79" t="s">
        <v>64</v>
      </c>
      <c r="B42" s="82">
        <v>4.7083333333333338E-2</v>
      </c>
      <c r="C42" s="84">
        <v>0.36166670000000001</v>
      </c>
      <c r="D42" s="85">
        <v>-10.18994678</v>
      </c>
      <c r="E42" s="85">
        <v>330.20896361000001</v>
      </c>
      <c r="F42" s="83">
        <v>110.068164</v>
      </c>
      <c r="G42" s="83">
        <v>90.611833000000004</v>
      </c>
      <c r="H42" s="86">
        <v>127.474126</v>
      </c>
      <c r="I42" s="80">
        <v>1.44715E-10</v>
      </c>
      <c r="K42" s="81"/>
    </row>
    <row r="43" spans="1:11" x14ac:dyDescent="0.25">
      <c r="A43" s="79" t="s">
        <v>64</v>
      </c>
      <c r="B43" s="82">
        <v>4.7222222222222221E-2</v>
      </c>
      <c r="C43" s="84">
        <v>0.3618056</v>
      </c>
      <c r="D43" s="85">
        <v>-9.4493972900000003</v>
      </c>
      <c r="E43" s="85">
        <v>330.54796333000002</v>
      </c>
      <c r="F43" s="83">
        <v>109.77853500000001</v>
      </c>
      <c r="G43" s="83">
        <v>87.576887999999997</v>
      </c>
      <c r="H43" s="86">
        <v>126.462402</v>
      </c>
      <c r="I43" s="80">
        <v>1.5194200000000001E-10</v>
      </c>
      <c r="K43" s="81"/>
    </row>
    <row r="44" spans="1:11" x14ac:dyDescent="0.25">
      <c r="A44" s="79" t="s">
        <v>64</v>
      </c>
      <c r="B44" s="82">
        <v>4.7361111111111111E-2</v>
      </c>
      <c r="C44" s="84">
        <v>0.3619444</v>
      </c>
      <c r="D44" s="85">
        <v>-8.7084139199999999</v>
      </c>
      <c r="E44" s="85">
        <v>330.88529827999997</v>
      </c>
      <c r="F44" s="83">
        <v>109.490742</v>
      </c>
      <c r="G44" s="83">
        <v>84.384940999999998</v>
      </c>
      <c r="H44" s="86">
        <v>125.453464</v>
      </c>
      <c r="I44" s="80">
        <v>1.5938E-10</v>
      </c>
      <c r="K44" s="81"/>
    </row>
    <row r="45" spans="1:11" x14ac:dyDescent="0.25">
      <c r="A45" s="79" t="s">
        <v>64</v>
      </c>
      <c r="B45" s="82">
        <v>4.7499999999999994E-2</v>
      </c>
      <c r="C45" s="84">
        <v>0.3620833</v>
      </c>
      <c r="D45" s="85">
        <v>-7.9670387800000002</v>
      </c>
      <c r="E45" s="85">
        <v>331.22110422999998</v>
      </c>
      <c r="F45" s="83">
        <v>109.204579</v>
      </c>
      <c r="G45" s="83">
        <v>81.040259000000006</v>
      </c>
      <c r="H45" s="86">
        <v>124.456129</v>
      </c>
      <c r="I45" s="80">
        <v>1.6703299999999999E-10</v>
      </c>
      <c r="K45" s="81"/>
    </row>
    <row r="46" spans="1:11" x14ac:dyDescent="0.25">
      <c r="A46" s="79" t="s">
        <v>64</v>
      </c>
      <c r="B46" s="82">
        <v>4.763888888888889E-2</v>
      </c>
      <c r="C46" s="84">
        <v>0.36222219999999999</v>
      </c>
      <c r="D46" s="85">
        <v>-7.22531356</v>
      </c>
      <c r="E46" s="85">
        <v>331.55551510999999</v>
      </c>
      <c r="F46" s="83">
        <v>108.91982</v>
      </c>
      <c r="G46" s="83">
        <v>77.545708000000005</v>
      </c>
      <c r="H46" s="86">
        <v>123.477508</v>
      </c>
      <c r="I46" s="80">
        <v>1.74908E-10</v>
      </c>
      <c r="K46" s="81"/>
    </row>
    <row r="47" spans="1:11" x14ac:dyDescent="0.25">
      <c r="A47" s="79" t="s">
        <v>64</v>
      </c>
      <c r="B47" s="82">
        <v>4.777777777777778E-2</v>
      </c>
      <c r="C47" s="84">
        <v>0.36236109999999999</v>
      </c>
      <c r="D47" s="85">
        <v>-6.4832796000000004</v>
      </c>
      <c r="E47" s="85">
        <v>331.88866317999998</v>
      </c>
      <c r="F47" s="83">
        <v>108.636219</v>
      </c>
      <c r="G47" s="83">
        <v>73.902882000000005</v>
      </c>
      <c r="H47" s="86">
        <v>122.523111</v>
      </c>
      <c r="I47" s="80">
        <v>1.8301199999999999E-10</v>
      </c>
      <c r="K47" s="81"/>
    </row>
    <row r="48" spans="1:11" x14ac:dyDescent="0.25">
      <c r="A48" s="79" t="s">
        <v>64</v>
      </c>
      <c r="B48" s="82">
        <v>4.7916666666666663E-2</v>
      </c>
      <c r="C48" s="84">
        <v>0.36249999999999999</v>
      </c>
      <c r="D48" s="85">
        <v>-5.7409779099999998</v>
      </c>
      <c r="E48" s="85">
        <v>332.22067921000001</v>
      </c>
      <c r="F48" s="83">
        <v>108.35351300000001</v>
      </c>
      <c r="G48" s="83">
        <v>70.112249000000006</v>
      </c>
      <c r="H48" s="86">
        <v>121.597025</v>
      </c>
      <c r="I48" s="80">
        <v>1.9135899999999999E-10</v>
      </c>
      <c r="K48" s="81"/>
    </row>
    <row r="49" spans="1:11" x14ac:dyDescent="0.25">
      <c r="A49" s="79" t="s">
        <v>64</v>
      </c>
      <c r="B49" s="82">
        <v>4.8055555555555553E-2</v>
      </c>
      <c r="C49" s="84">
        <v>0.36263889999999999</v>
      </c>
      <c r="D49" s="85">
        <v>-4.9984491999999996</v>
      </c>
      <c r="E49" s="85">
        <v>332.55169261999998</v>
      </c>
      <c r="F49" s="83">
        <v>108.071417</v>
      </c>
      <c r="G49" s="83">
        <v>66.173205999999993</v>
      </c>
      <c r="H49" s="86">
        <v>120.702102</v>
      </c>
      <c r="I49" s="80">
        <v>1.9996199999999999E-10</v>
      </c>
      <c r="K49" s="81"/>
    </row>
    <row r="50" spans="1:11" x14ac:dyDescent="0.25">
      <c r="A50" s="79" t="s">
        <v>64</v>
      </c>
      <c r="B50" s="82">
        <v>4.8194444444444436E-2</v>
      </c>
      <c r="C50" s="84">
        <v>0.36277779999999998</v>
      </c>
      <c r="D50" s="85">
        <v>-4.2557339399999998</v>
      </c>
      <c r="E50" s="85">
        <v>332.88183163000002</v>
      </c>
      <c r="F50" s="83">
        <v>107.789627</v>
      </c>
      <c r="G50" s="83">
        <v>62.084023000000002</v>
      </c>
      <c r="H50" s="86">
        <v>119.840127</v>
      </c>
      <c r="I50" s="80">
        <v>2.0883899999999999E-10</v>
      </c>
      <c r="K50" s="81"/>
    </row>
    <row r="51" spans="1:11" x14ac:dyDescent="0.25">
      <c r="A51" s="79" t="s">
        <v>64</v>
      </c>
      <c r="B51" s="82">
        <v>4.8333333333333332E-2</v>
      </c>
      <c r="C51" s="84">
        <v>0.36291669999999998</v>
      </c>
      <c r="D51" s="85">
        <v>-3.5128723800000001</v>
      </c>
      <c r="E51" s="85">
        <v>333.21122339999999</v>
      </c>
      <c r="F51" s="83">
        <v>107.507818</v>
      </c>
      <c r="G51" s="83">
        <v>57.841724999999997</v>
      </c>
      <c r="H51" s="86">
        <v>119.011951</v>
      </c>
      <c r="I51" s="80">
        <v>2.18013E-10</v>
      </c>
      <c r="K51" s="81"/>
    </row>
    <row r="52" spans="1:11" x14ac:dyDescent="0.25">
      <c r="A52" s="79" t="s">
        <v>64</v>
      </c>
      <c r="B52" s="82">
        <v>4.8472222222222222E-2</v>
      </c>
      <c r="C52" s="84">
        <v>0.36305559999999998</v>
      </c>
      <c r="D52" s="85">
        <v>-2.7699046300000001</v>
      </c>
      <c r="E52" s="85">
        <v>333.53999419000002</v>
      </c>
      <c r="F52" s="83">
        <v>107.225639</v>
      </c>
      <c r="G52" s="83">
        <v>53.442016000000002</v>
      </c>
      <c r="H52" s="86">
        <v>118.217617</v>
      </c>
      <c r="I52" s="80">
        <v>2.2751E-10</v>
      </c>
      <c r="K52" s="81"/>
    </row>
    <row r="53" spans="1:11" x14ac:dyDescent="0.25">
      <c r="A53" s="79" t="s">
        <v>64</v>
      </c>
      <c r="B53" s="82">
        <v>4.8611111111111112E-2</v>
      </c>
      <c r="C53" s="84">
        <v>0.36319439999999997</v>
      </c>
      <c r="D53" s="85">
        <v>-2.0268706999999999</v>
      </c>
      <c r="E53" s="85">
        <v>333.86826947999998</v>
      </c>
      <c r="F53" s="83">
        <v>106.942718</v>
      </c>
      <c r="G53" s="83">
        <v>48.879274000000002</v>
      </c>
      <c r="H53" s="86">
        <v>117.45648300000001</v>
      </c>
      <c r="I53" s="80">
        <v>2.3736200000000001E-10</v>
      </c>
      <c r="K53" s="81"/>
    </row>
    <row r="54" spans="1:11" x14ac:dyDescent="0.25">
      <c r="A54" s="79" t="s">
        <v>64</v>
      </c>
      <c r="B54" s="82">
        <v>4.8750000000000009E-2</v>
      </c>
      <c r="C54" s="84">
        <v>0.36333330000000003</v>
      </c>
      <c r="D54" s="85">
        <v>-1.2838105500000001</v>
      </c>
      <c r="E54" s="85">
        <v>334.19617411000002</v>
      </c>
      <c r="F54" s="83">
        <v>106.658658</v>
      </c>
      <c r="G54" s="83">
        <v>44.146662999999997</v>
      </c>
      <c r="H54" s="86">
        <v>116.727369</v>
      </c>
      <c r="I54" s="80">
        <v>2.4760700000000001E-10</v>
      </c>
      <c r="K54" s="81"/>
    </row>
    <row r="55" spans="1:11" x14ac:dyDescent="0.25">
      <c r="A55" s="79" t="s">
        <v>64</v>
      </c>
      <c r="B55" s="82">
        <v>4.8888888888888891E-2</v>
      </c>
      <c r="C55" s="84">
        <v>0.36347220000000002</v>
      </c>
      <c r="D55" s="85">
        <v>-0.54076416000000005</v>
      </c>
      <c r="E55" s="85">
        <v>334.52383241000001</v>
      </c>
      <c r="F55" s="83">
        <v>106.373037</v>
      </c>
      <c r="G55" s="83">
        <v>39.236314</v>
      </c>
      <c r="H55" s="86">
        <v>116.02870299999999</v>
      </c>
      <c r="I55" s="80">
        <v>2.5828899999999999E-10</v>
      </c>
      <c r="K55" s="81"/>
    </row>
    <row r="56" spans="1:11" x14ac:dyDescent="0.25">
      <c r="A56" s="79" t="s">
        <v>64</v>
      </c>
      <c r="B56" s="82">
        <v>4.9027777777777781E-2</v>
      </c>
      <c r="C56" s="84">
        <v>0.36361110000000002</v>
      </c>
      <c r="D56" s="85">
        <v>0.20222841</v>
      </c>
      <c r="E56" s="85">
        <v>334.85136833000001</v>
      </c>
      <c r="F56" s="83">
        <v>106.08541</v>
      </c>
      <c r="G56" s="83">
        <v>34.139487000000003</v>
      </c>
      <c r="H56" s="86">
        <v>115.35867</v>
      </c>
      <c r="I56" s="80">
        <v>2.69458E-10</v>
      </c>
      <c r="K56" s="81"/>
    </row>
    <row r="57" spans="1:11" x14ac:dyDescent="0.25">
      <c r="A57" s="79" t="s">
        <v>64</v>
      </c>
      <c r="B57" s="82">
        <v>4.9166666666666671E-2</v>
      </c>
      <c r="C57" s="84">
        <v>0.36375000000000002</v>
      </c>
      <c r="D57" s="85">
        <v>0.94512697999999995</v>
      </c>
      <c r="E57" s="85">
        <v>335.17890557999999</v>
      </c>
      <c r="F57" s="83">
        <v>105.79531</v>
      </c>
      <c r="G57" s="83">
        <v>28.846667</v>
      </c>
      <c r="H57" s="86">
        <v>114.715335</v>
      </c>
      <c r="I57" s="80">
        <v>2.8117500000000001E-10</v>
      </c>
      <c r="K57" s="81"/>
    </row>
    <row r="58" spans="1:11" x14ac:dyDescent="0.25">
      <c r="A58" s="79" t="s">
        <v>64</v>
      </c>
      <c r="B58" s="82">
        <v>4.9305555555555554E-2</v>
      </c>
      <c r="C58" s="84">
        <v>0.36388890000000002</v>
      </c>
      <c r="D58" s="85">
        <v>1.6878911700000001</v>
      </c>
      <c r="E58" s="85">
        <v>335.50656774999999</v>
      </c>
      <c r="F58" s="83">
        <v>105.502244</v>
      </c>
      <c r="G58" s="83">
        <v>23.347511000000001</v>
      </c>
      <c r="H58" s="86">
        <v>114.096738</v>
      </c>
      <c r="I58" s="80">
        <v>2.9350699999999998E-10</v>
      </c>
      <c r="K58" s="81"/>
    </row>
    <row r="59" spans="1:11" x14ac:dyDescent="0.25">
      <c r="A59" s="79" t="s">
        <v>64</v>
      </c>
      <c r="B59" s="82">
        <v>4.9444444444444451E-2</v>
      </c>
      <c r="C59" s="84">
        <v>0.36402780000000001</v>
      </c>
      <c r="D59" s="85">
        <v>2.4304803700000002</v>
      </c>
      <c r="E59" s="85">
        <v>335.83447844</v>
      </c>
      <c r="F59" s="83">
        <v>105.205697</v>
      </c>
      <c r="G59" s="83">
        <v>17.630659999999999</v>
      </c>
      <c r="H59" s="86">
        <v>113.500947</v>
      </c>
      <c r="I59" s="80">
        <v>3.0653199999999999E-10</v>
      </c>
      <c r="K59" s="81"/>
    </row>
    <row r="60" spans="1:11" x14ac:dyDescent="0.25">
      <c r="A60" s="79" t="s">
        <v>64</v>
      </c>
      <c r="B60" s="82">
        <v>4.9583333333333333E-2</v>
      </c>
      <c r="C60" s="84">
        <v>0.36416670000000001</v>
      </c>
      <c r="D60" s="85">
        <v>3.17285365</v>
      </c>
      <c r="E60" s="85">
        <v>336.16276138000001</v>
      </c>
      <c r="F60" s="83">
        <v>104.905124</v>
      </c>
      <c r="G60" s="83">
        <v>11.683420999999999</v>
      </c>
      <c r="H60" s="86">
        <v>112.92608</v>
      </c>
      <c r="I60" s="80">
        <v>3.2034100000000001E-10</v>
      </c>
      <c r="K60" s="81"/>
    </row>
    <row r="61" spans="1:11" x14ac:dyDescent="0.25">
      <c r="A61" s="79" t="s">
        <v>64</v>
      </c>
      <c r="B61" s="82">
        <v>4.9722222222222223E-2</v>
      </c>
      <c r="C61" s="84">
        <v>0.36430560000000001</v>
      </c>
      <c r="D61" s="85">
        <v>3.9149696899999999</v>
      </c>
      <c r="E61" s="85">
        <v>336.49154054000002</v>
      </c>
      <c r="F61" s="83">
        <v>104.599952</v>
      </c>
      <c r="G61" s="83">
        <v>5.4914079999999998</v>
      </c>
      <c r="H61" s="86">
        <v>112.370294</v>
      </c>
      <c r="I61" s="80">
        <v>3.3503599999999998E-10</v>
      </c>
      <c r="K61" s="81"/>
    </row>
    <row r="62" spans="1:11" x14ac:dyDescent="0.25">
      <c r="A62" s="79" t="s">
        <v>64</v>
      </c>
      <c r="B62" s="82">
        <v>4.9861111111111113E-2</v>
      </c>
      <c r="C62" s="84">
        <v>0.3644444</v>
      </c>
      <c r="D62" s="85">
        <v>4.6567866799999997</v>
      </c>
      <c r="E62" s="85">
        <v>336.82094025999999</v>
      </c>
      <c r="F62" s="83">
        <v>104.28957699999999</v>
      </c>
      <c r="G62" s="83">
        <v>-0.96183200000000002</v>
      </c>
      <c r="H62" s="86">
        <v>111.831768</v>
      </c>
      <c r="I62" s="80">
        <v>3.5073599999999999E-10</v>
      </c>
      <c r="K62" s="81"/>
    </row>
    <row r="63" spans="1:11" x14ac:dyDescent="0.25">
      <c r="A63" s="79" t="s">
        <v>64</v>
      </c>
      <c r="B63" s="82">
        <v>4.9999999999999996E-2</v>
      </c>
      <c r="C63" s="84">
        <v>0.3645833</v>
      </c>
      <c r="D63" s="85">
        <v>5.3982622400000002</v>
      </c>
      <c r="E63" s="85">
        <v>337.15108534000001</v>
      </c>
      <c r="F63" s="83">
        <v>103.97336</v>
      </c>
      <c r="G63" s="83">
        <v>-7.6951159999999996</v>
      </c>
      <c r="H63" s="86">
        <v>111.308684</v>
      </c>
      <c r="I63" s="80">
        <v>3.67576E-10</v>
      </c>
      <c r="K63" s="81"/>
    </row>
    <row r="64" spans="1:11" x14ac:dyDescent="0.25">
      <c r="A64" s="79" t="s">
        <v>64</v>
      </c>
      <c r="B64" s="82">
        <v>5.0138888888888893E-2</v>
      </c>
      <c r="C64" s="84">
        <v>0.3647222</v>
      </c>
      <c r="D64" s="85">
        <v>6.1393532799999999</v>
      </c>
      <c r="E64" s="85">
        <v>337.48210114</v>
      </c>
      <c r="F64" s="83">
        <v>103.650628</v>
      </c>
      <c r="G64" s="83">
        <v>-14.729846</v>
      </c>
      <c r="H64" s="86">
        <v>110.799221</v>
      </c>
      <c r="I64" s="80">
        <v>3.8571299999999998E-10</v>
      </c>
      <c r="K64" s="81"/>
    </row>
    <row r="65" spans="1:11" x14ac:dyDescent="0.25">
      <c r="A65" s="79" t="s">
        <v>64</v>
      </c>
      <c r="B65" s="82">
        <v>5.0277777777777775E-2</v>
      </c>
      <c r="C65" s="84">
        <v>0.36486109999999999</v>
      </c>
      <c r="D65" s="85">
        <v>6.8800158900000001</v>
      </c>
      <c r="E65" s="85">
        <v>337.81411370000001</v>
      </c>
      <c r="F65" s="83">
        <v>103.320671</v>
      </c>
      <c r="G65" s="83">
        <v>-22.090197</v>
      </c>
      <c r="H65" s="86">
        <v>110.30156700000001</v>
      </c>
      <c r="I65" s="80">
        <v>4.0532700000000001E-10</v>
      </c>
      <c r="K65" s="81"/>
    </row>
    <row r="66" spans="1:11" x14ac:dyDescent="0.25">
      <c r="A66" s="79" t="s">
        <v>64</v>
      </c>
      <c r="B66" s="82">
        <v>5.0416666666666665E-2</v>
      </c>
      <c r="C66" s="84">
        <v>0.36499999999999999</v>
      </c>
      <c r="D66" s="85">
        <v>7.6202052299999998</v>
      </c>
      <c r="E66" s="85">
        <v>338.14724982000001</v>
      </c>
      <c r="F66" s="83">
        <v>102.982741</v>
      </c>
      <c r="G66" s="83">
        <v>-29.803312999999999</v>
      </c>
      <c r="H66" s="86">
        <v>109.81393799999999</v>
      </c>
      <c r="I66" s="80">
        <v>4.26623E-10</v>
      </c>
      <c r="K66" s="81"/>
    </row>
    <row r="67" spans="1:11" x14ac:dyDescent="0.25">
      <c r="A67" s="79" t="s">
        <v>64</v>
      </c>
      <c r="B67" s="82">
        <v>5.0555555555555555E-2</v>
      </c>
      <c r="C67" s="84">
        <v>0.36513889999999999</v>
      </c>
      <c r="D67" s="85">
        <v>8.3598753499999994</v>
      </c>
      <c r="E67" s="85">
        <v>338.48163713000002</v>
      </c>
      <c r="F67" s="83">
        <v>102.63605200000001</v>
      </c>
      <c r="G67" s="83">
        <v>-37.899653000000001</v>
      </c>
      <c r="H67" s="86">
        <v>109.334608</v>
      </c>
      <c r="I67" s="80">
        <v>4.4984099999999998E-10</v>
      </c>
      <c r="K67" s="81"/>
    </row>
    <row r="68" spans="1:11" x14ac:dyDescent="0.25">
      <c r="A68" s="79" t="s">
        <v>64</v>
      </c>
      <c r="B68" s="82">
        <v>5.0694444444444452E-2</v>
      </c>
      <c r="C68" s="84">
        <v>0.36527779999999999</v>
      </c>
      <c r="D68" s="85">
        <v>9.0989791199999992</v>
      </c>
      <c r="E68" s="85">
        <v>338.81740422000001</v>
      </c>
      <c r="F68" s="83">
        <v>102.279774</v>
      </c>
      <c r="G68" s="83">
        <v>-46.413493000000003</v>
      </c>
      <c r="H68" s="86">
        <v>108.86193</v>
      </c>
      <c r="I68" s="80">
        <v>4.7525700000000005E-10</v>
      </c>
      <c r="K68" s="81"/>
    </row>
    <row r="69" spans="1:11" x14ac:dyDescent="0.25">
      <c r="A69" s="79" t="s">
        <v>64</v>
      </c>
      <c r="B69" s="82">
        <v>5.0833333333333341E-2</v>
      </c>
      <c r="C69" s="84">
        <v>0.36541669999999998</v>
      </c>
      <c r="D69" s="85">
        <v>9.8374679599999997</v>
      </c>
      <c r="E69" s="85">
        <v>339.15468067</v>
      </c>
      <c r="F69" s="83">
        <v>101.913033</v>
      </c>
      <c r="G69" s="83">
        <v>-55.383724000000001</v>
      </c>
      <c r="H69" s="86">
        <v>108.394335</v>
      </c>
      <c r="I69" s="80">
        <v>5.0318899999999999E-10</v>
      </c>
      <c r="K69" s="81"/>
    </row>
    <row r="70" spans="1:11" x14ac:dyDescent="0.25">
      <c r="A70" s="79" t="s">
        <v>64</v>
      </c>
      <c r="B70" s="82">
        <v>5.0972222222222224E-2</v>
      </c>
      <c r="C70" s="84">
        <v>0.36555559999999998</v>
      </c>
      <c r="D70" s="85">
        <v>10.575291740000001</v>
      </c>
      <c r="E70" s="85">
        <v>339.49359713000001</v>
      </c>
      <c r="F70" s="83">
        <v>101.534899</v>
      </c>
      <c r="G70" s="83">
        <v>-64.854792000000003</v>
      </c>
      <c r="H70" s="86">
        <v>107.93031999999999</v>
      </c>
      <c r="I70" s="80">
        <v>5.3401200000000002E-10</v>
      </c>
      <c r="K70" s="81"/>
    </row>
    <row r="71" spans="1:11" x14ac:dyDescent="0.25">
      <c r="A71" s="79" t="s">
        <v>64</v>
      </c>
      <c r="B71" s="82">
        <v>5.1111111111111114E-2</v>
      </c>
      <c r="C71" s="84">
        <v>0.36569439999999998</v>
      </c>
      <c r="D71" s="85">
        <v>11.312398480000001</v>
      </c>
      <c r="E71" s="85">
        <v>339.83428536000002</v>
      </c>
      <c r="F71" s="83">
        <v>101.14438800000001</v>
      </c>
      <c r="G71" s="83">
        <v>-74.877842000000001</v>
      </c>
      <c r="H71" s="86">
        <v>107.468412</v>
      </c>
      <c r="I71" s="80">
        <v>5.6815700000000001E-10</v>
      </c>
      <c r="K71" s="81"/>
    </row>
    <row r="72" spans="1:11" x14ac:dyDescent="0.25">
      <c r="A72" s="79" t="s">
        <v>64</v>
      </c>
      <c r="B72" s="82">
        <v>5.1250000000000011E-2</v>
      </c>
      <c r="C72" s="84">
        <v>0.36583329999999997</v>
      </c>
      <c r="D72" s="85">
        <v>12.04873413</v>
      </c>
      <c r="E72" s="85">
        <v>340.17687820999998</v>
      </c>
      <c r="F72" s="83">
        <v>100.740447</v>
      </c>
      <c r="G72" s="83">
        <v>-85.511904999999999</v>
      </c>
      <c r="H72" s="86">
        <v>107.007125</v>
      </c>
      <c r="I72" s="80">
        <v>6.0613199999999997E-10</v>
      </c>
      <c r="K72" s="81"/>
    </row>
    <row r="73" spans="1:11" x14ac:dyDescent="0.25">
      <c r="A73" s="79" t="s">
        <v>64</v>
      </c>
      <c r="B73" s="82">
        <v>5.1388888888888894E-2</v>
      </c>
      <c r="C73" s="84">
        <v>0.36597220000000003</v>
      </c>
      <c r="D73" s="85">
        <v>12.784242239999999</v>
      </c>
      <c r="E73" s="85">
        <v>340.52150969000002</v>
      </c>
      <c r="F73" s="83">
        <v>100.32195299999999</v>
      </c>
      <c r="G73" s="83">
        <v>-96.825142999999997</v>
      </c>
      <c r="H73" s="86">
        <v>106.54493100000001</v>
      </c>
      <c r="I73" s="80">
        <v>6.4853399999999997E-10</v>
      </c>
      <c r="K73" s="81"/>
    </row>
    <row r="74" spans="1:11" x14ac:dyDescent="0.25">
      <c r="A74" s="79" t="s">
        <v>64</v>
      </c>
      <c r="B74" s="82">
        <v>5.1527777777777783E-2</v>
      </c>
      <c r="C74" s="84">
        <v>0.36611110000000002</v>
      </c>
      <c r="D74" s="85">
        <v>13.51886361</v>
      </c>
      <c r="E74" s="85">
        <v>340.86831486</v>
      </c>
      <c r="F74" s="83">
        <v>99.887705999999994</v>
      </c>
      <c r="G74" s="83">
        <v>-108.896135</v>
      </c>
      <c r="H74" s="86">
        <v>106.080236</v>
      </c>
      <c r="I74" s="80">
        <v>6.9605999999999997E-10</v>
      </c>
      <c r="K74" s="81"/>
    </row>
    <row r="75" spans="1:11" x14ac:dyDescent="0.25">
      <c r="A75" s="79" t="s">
        <v>64</v>
      </c>
      <c r="B75" s="82">
        <v>5.1666666666666666E-2</v>
      </c>
      <c r="C75" s="84">
        <v>0.36625000000000002</v>
      </c>
      <c r="D75" s="85">
        <v>14.25253588</v>
      </c>
      <c r="E75" s="85">
        <v>341.21742984000002</v>
      </c>
      <c r="F75" s="83">
        <v>99.436419000000001</v>
      </c>
      <c r="G75" s="83">
        <v>-121.81541</v>
      </c>
      <c r="H75" s="86">
        <v>105.611379</v>
      </c>
      <c r="I75" s="80">
        <v>7.4953799999999996E-10</v>
      </c>
      <c r="K75" s="81"/>
    </row>
    <row r="76" spans="1:11" x14ac:dyDescent="0.25">
      <c r="A76" s="79" t="s">
        <v>64</v>
      </c>
      <c r="B76" s="82">
        <v>5.1805555555555556E-2</v>
      </c>
      <c r="C76" s="84">
        <v>0.36638890000000002</v>
      </c>
      <c r="D76" s="85">
        <v>14.98519314</v>
      </c>
      <c r="E76" s="85">
        <v>341.56899163999998</v>
      </c>
      <c r="F76" s="83">
        <v>98.966710000000006</v>
      </c>
      <c r="G76" s="83">
        <v>-135.687265</v>
      </c>
      <c r="H76" s="86">
        <v>105.136636</v>
      </c>
      <c r="I76" s="80">
        <v>8.0994699999999995E-10</v>
      </c>
      <c r="K76" s="81"/>
    </row>
    <row r="77" spans="1:11" x14ac:dyDescent="0.25">
      <c r="A77" s="79" t="s">
        <v>64</v>
      </c>
      <c r="B77" s="82">
        <v>5.1944444444444453E-2</v>
      </c>
      <c r="C77" s="84">
        <v>0.36652780000000001</v>
      </c>
      <c r="D77" s="85">
        <v>15.716765329999999</v>
      </c>
      <c r="E77" s="85">
        <v>341.92313805999999</v>
      </c>
      <c r="F77" s="83">
        <v>98.477096000000003</v>
      </c>
      <c r="G77" s="83">
        <v>-150.63218800000001</v>
      </c>
      <c r="H77" s="86">
        <v>104.65422599999999</v>
      </c>
      <c r="I77" s="80">
        <v>8.7845899999999998E-10</v>
      </c>
      <c r="K77" s="81"/>
    </row>
    <row r="78" spans="1:11" x14ac:dyDescent="0.25">
      <c r="A78" s="79" t="s">
        <v>64</v>
      </c>
      <c r="B78" s="82">
        <v>5.2083333333333336E-2</v>
      </c>
      <c r="C78" s="84">
        <v>0.36666670000000001</v>
      </c>
      <c r="D78" s="85">
        <v>16.447177660000001</v>
      </c>
      <c r="E78" s="85">
        <v>342.28000744000002</v>
      </c>
      <c r="F78" s="83">
        <v>97.965974000000003</v>
      </c>
      <c r="G78" s="83">
        <v>-166.79006000000001</v>
      </c>
      <c r="H78" s="86">
        <v>104.162301</v>
      </c>
      <c r="I78" s="80">
        <v>9.5648800000000006E-10</v>
      </c>
      <c r="K78" s="81"/>
    </row>
    <row r="79" spans="1:11" x14ac:dyDescent="0.25">
      <c r="A79" s="79" t="s">
        <v>64</v>
      </c>
      <c r="B79" s="82">
        <v>5.2222222222222225E-2</v>
      </c>
      <c r="C79" s="84">
        <v>0.36680560000000001</v>
      </c>
      <c r="D79" s="85">
        <v>17.176349890000001</v>
      </c>
      <c r="E79" s="85">
        <v>342.63973836999998</v>
      </c>
      <c r="F79" s="83">
        <v>97.431611000000004</v>
      </c>
      <c r="G79" s="83">
        <v>-184.324071</v>
      </c>
      <c r="H79" s="86">
        <v>103.658931</v>
      </c>
      <c r="I79" s="80">
        <v>1.04575E-9</v>
      </c>
      <c r="K79" s="81"/>
    </row>
    <row r="80" spans="1:11" x14ac:dyDescent="0.25">
      <c r="A80" s="79" t="s">
        <v>64</v>
      </c>
      <c r="B80" s="82">
        <v>5.2361111111111108E-2</v>
      </c>
      <c r="C80" s="84">
        <v>0.3669444</v>
      </c>
      <c r="D80" s="85">
        <v>17.90419541</v>
      </c>
      <c r="E80" s="85">
        <v>343.00246929000002</v>
      </c>
      <c r="F80" s="83">
        <v>96.872119999999995</v>
      </c>
      <c r="G80" s="83">
        <v>-203.42558600000001</v>
      </c>
      <c r="H80" s="86">
        <v>103.142061</v>
      </c>
      <c r="I80" s="80">
        <v>1.1483299999999999E-9</v>
      </c>
      <c r="K80" s="81"/>
    </row>
    <row r="81" spans="1:11" x14ac:dyDescent="0.25">
      <c r="A81" s="79" t="s">
        <v>64</v>
      </c>
      <c r="B81" s="82">
        <v>5.2499999999999998E-2</v>
      </c>
      <c r="C81" s="84">
        <v>0.3670833</v>
      </c>
      <c r="D81" s="85">
        <v>18.630620220000001</v>
      </c>
      <c r="E81" s="85">
        <v>343.36833793</v>
      </c>
      <c r="F81" s="83">
        <v>96.285443999999998</v>
      </c>
      <c r="G81" s="83">
        <v>-224.32007100000001</v>
      </c>
      <c r="H81" s="86">
        <v>102.60947400000001</v>
      </c>
      <c r="I81" s="80">
        <v>1.2668E-9</v>
      </c>
      <c r="K81" s="81"/>
    </row>
    <row r="82" spans="1:11" x14ac:dyDescent="0.25">
      <c r="A82" s="79" t="s">
        <v>64</v>
      </c>
      <c r="B82" s="82">
        <v>5.2638888888888895E-2</v>
      </c>
      <c r="C82" s="84">
        <v>0.3672222</v>
      </c>
      <c r="D82" s="85">
        <v>19.355521589999999</v>
      </c>
      <c r="E82" s="85">
        <v>343.73748055999999</v>
      </c>
      <c r="F82" s="83">
        <v>95.669329000000005</v>
      </c>
      <c r="G82" s="83">
        <v>-247.27425400000001</v>
      </c>
      <c r="H82" s="86">
        <v>102.05874799999999</v>
      </c>
      <c r="I82" s="80">
        <v>1.4043300000000001E-9</v>
      </c>
      <c r="K82" s="81"/>
    </row>
    <row r="83" spans="1:11" x14ac:dyDescent="0.25">
      <c r="A83" s="79" t="s">
        <v>64</v>
      </c>
      <c r="B83" s="82">
        <v>5.2777777777777778E-2</v>
      </c>
      <c r="C83" s="84">
        <v>0.3673611</v>
      </c>
      <c r="D83" s="85">
        <v>20.07878651</v>
      </c>
      <c r="E83" s="85">
        <v>344.11003111999997</v>
      </c>
      <c r="F83" s="83">
        <v>95.021293999999997</v>
      </c>
      <c r="G83" s="83">
        <v>-272.605189</v>
      </c>
      <c r="H83" s="86">
        <v>101.487202</v>
      </c>
      <c r="I83" s="80">
        <v>1.5649099999999999E-9</v>
      </c>
      <c r="K83" s="81"/>
    </row>
    <row r="84" spans="1:11" x14ac:dyDescent="0.25">
      <c r="A84" s="79" t="s">
        <v>64</v>
      </c>
      <c r="B84" s="82">
        <v>5.2916666666666667E-2</v>
      </c>
      <c r="C84" s="84">
        <v>0.36749999999999999</v>
      </c>
      <c r="D84" s="85">
        <v>20.8002897</v>
      </c>
      <c r="E84" s="85">
        <v>344.48611993999998</v>
      </c>
      <c r="F84" s="83">
        <v>94.338600999999997</v>
      </c>
      <c r="G84" s="83">
        <v>-300.69149099999998</v>
      </c>
      <c r="H84" s="86">
        <v>100.89186100000001</v>
      </c>
      <c r="I84" s="80">
        <v>1.75352E-9</v>
      </c>
      <c r="K84" s="81"/>
    </row>
    <row r="85" spans="1:11" x14ac:dyDescent="0.25">
      <c r="A85" s="79" t="s">
        <v>64</v>
      </c>
      <c r="B85" s="82">
        <v>5.305555555555555E-2</v>
      </c>
      <c r="C85" s="84">
        <v>0.36763889999999999</v>
      </c>
      <c r="D85" s="85">
        <v>21.519891229999999</v>
      </c>
      <c r="E85" s="85">
        <v>344.86587220000001</v>
      </c>
      <c r="F85" s="83">
        <v>93.618212</v>
      </c>
      <c r="G85" s="83">
        <v>-331.98798399999998</v>
      </c>
      <c r="H85" s="86">
        <v>100.269397</v>
      </c>
      <c r="I85" s="80">
        <v>1.9765399999999999E-9</v>
      </c>
      <c r="K85" s="81"/>
    </row>
    <row r="86" spans="1:11" x14ac:dyDescent="0.25">
      <c r="A86" s="79" t="s">
        <v>64</v>
      </c>
      <c r="B86" s="82">
        <v>5.319444444444444E-2</v>
      </c>
      <c r="C86" s="84">
        <v>0.36777779999999999</v>
      </c>
      <c r="D86" s="85">
        <v>22.237433410000001</v>
      </c>
      <c r="E86" s="85">
        <v>345.24940581999999</v>
      </c>
      <c r="F86" s="83">
        <v>92.856741999999997</v>
      </c>
      <c r="G86" s="83">
        <v>-367.04442999999998</v>
      </c>
      <c r="H86" s="86">
        <v>99.616062999999997</v>
      </c>
      <c r="I86" s="80">
        <v>2.2421900000000001E-9</v>
      </c>
      <c r="K86" s="81"/>
    </row>
    <row r="87" spans="1:11" x14ac:dyDescent="0.25">
      <c r="A87" s="79" t="s">
        <v>64</v>
      </c>
      <c r="B87" s="82">
        <v>5.3333333333333337E-2</v>
      </c>
      <c r="C87" s="84">
        <v>0.36791669999999999</v>
      </c>
      <c r="D87" s="85">
        <v>22.952736900000001</v>
      </c>
      <c r="E87" s="85">
        <v>345.63682872999999</v>
      </c>
      <c r="F87" s="83">
        <v>92.050396000000006</v>
      </c>
      <c r="G87" s="83">
        <v>-406.53027600000001</v>
      </c>
      <c r="H87" s="86">
        <v>98.927608000000006</v>
      </c>
      <c r="I87" s="80">
        <v>2.5611999999999998E-9</v>
      </c>
      <c r="K87" s="81"/>
    </row>
    <row r="88" spans="1:11" x14ac:dyDescent="0.25">
      <c r="A88" s="79" t="s">
        <v>64</v>
      </c>
      <c r="B88" s="82">
        <v>5.347222222222222E-2</v>
      </c>
      <c r="C88" s="84">
        <v>0.36805559999999998</v>
      </c>
      <c r="D88" s="85">
        <v>23.665595679999999</v>
      </c>
      <c r="E88" s="85">
        <v>346.02823526999998</v>
      </c>
      <c r="F88" s="83">
        <v>91.194902999999996</v>
      </c>
      <c r="G88" s="83">
        <v>-451.26750199999998</v>
      </c>
      <c r="H88" s="86">
        <v>98.199151000000001</v>
      </c>
      <c r="I88" s="80">
        <v>2.94784E-9</v>
      </c>
      <c r="K88" s="81"/>
    </row>
    <row r="89" spans="1:11" x14ac:dyDescent="0.25">
      <c r="A89" s="79" t="s">
        <v>64</v>
      </c>
      <c r="B89" s="82">
        <v>5.3611111111111109E-2</v>
      </c>
      <c r="C89" s="84">
        <v>0.36819439999999998</v>
      </c>
      <c r="D89" s="85">
        <v>24.37577044</v>
      </c>
      <c r="E89" s="85">
        <v>346.42370129</v>
      </c>
      <c r="F89" s="83">
        <v>90.285422999999994</v>
      </c>
      <c r="G89" s="83">
        <v>-502.27481299999999</v>
      </c>
      <c r="H89" s="86">
        <v>97.425027</v>
      </c>
      <c r="I89" s="80">
        <v>3.4213700000000001E-9</v>
      </c>
      <c r="K89" s="81"/>
    </row>
    <row r="90" spans="1:11" x14ac:dyDescent="0.25">
      <c r="A90" s="79" t="s">
        <v>64</v>
      </c>
      <c r="B90" s="82">
        <v>5.3749999999999992E-2</v>
      </c>
      <c r="C90" s="84">
        <v>0.36833329999999997</v>
      </c>
      <c r="D90" s="85">
        <v>25.082979699999999</v>
      </c>
      <c r="E90" s="85">
        <v>346.82327753999999</v>
      </c>
      <c r="F90" s="83">
        <v>89.316439000000003</v>
      </c>
      <c r="G90" s="83">
        <v>-560.82851600000004</v>
      </c>
      <c r="H90" s="86">
        <v>96.598564999999994</v>
      </c>
      <c r="I90" s="80">
        <v>4.0083300000000004E-9</v>
      </c>
      <c r="K90" s="81"/>
    </row>
    <row r="91" spans="1:11" x14ac:dyDescent="0.25">
      <c r="A91" s="79" t="s">
        <v>64</v>
      </c>
      <c r="B91" s="82">
        <v>5.3888888888888882E-2</v>
      </c>
      <c r="C91" s="84">
        <v>0.36847220000000003</v>
      </c>
      <c r="D91" s="85">
        <v>25.786887849999999</v>
      </c>
      <c r="E91" s="85">
        <v>347.22698061</v>
      </c>
      <c r="F91" s="83">
        <v>88.281627999999998</v>
      </c>
      <c r="G91" s="83">
        <v>-628.54041400000006</v>
      </c>
      <c r="H91" s="86">
        <v>95.711900999999997</v>
      </c>
      <c r="I91" s="80">
        <v>4.7450499999999999E-9</v>
      </c>
      <c r="K91" s="81"/>
    </row>
    <row r="92" spans="1:11" x14ac:dyDescent="0.25">
      <c r="A92" s="79" t="s">
        <v>64</v>
      </c>
      <c r="B92" s="82">
        <v>5.4027777777777779E-2</v>
      </c>
      <c r="C92" s="84">
        <v>0.36861110000000002</v>
      </c>
      <c r="D92" s="85">
        <v>26.487089040000001</v>
      </c>
      <c r="E92" s="85">
        <v>347.63478054000001</v>
      </c>
      <c r="F92" s="83">
        <v>87.173683999999994</v>
      </c>
      <c r="G92" s="83">
        <v>-707.45093599999996</v>
      </c>
      <c r="H92" s="86">
        <v>94.755847000000003</v>
      </c>
      <c r="I92" s="80">
        <v>5.6820199999999998E-9</v>
      </c>
      <c r="K92" s="81"/>
    </row>
    <row r="93" spans="1:11" x14ac:dyDescent="0.25">
      <c r="A93" s="79" t="s">
        <v>64</v>
      </c>
      <c r="B93" s="82">
        <v>5.4166666666666669E-2</v>
      </c>
      <c r="C93" s="84">
        <v>0.36875000000000002</v>
      </c>
      <c r="D93" s="85">
        <v>27.183085290000001</v>
      </c>
      <c r="E93" s="85">
        <v>348.04658374000002</v>
      </c>
      <c r="F93" s="83">
        <v>85.984116999999998</v>
      </c>
      <c r="G93" s="83">
        <v>-800.15450199999998</v>
      </c>
      <c r="H93" s="86">
        <v>93.719665000000006</v>
      </c>
      <c r="I93" s="80">
        <v>6.8909799999999997E-9</v>
      </c>
      <c r="K93" s="81"/>
    </row>
    <row r="94" spans="1:11" x14ac:dyDescent="0.25">
      <c r="A94" s="79" t="s">
        <v>64</v>
      </c>
      <c r="B94" s="82">
        <v>5.4305555555555558E-2</v>
      </c>
      <c r="C94" s="84">
        <v>0.36888890000000002</v>
      </c>
      <c r="D94" s="85">
        <v>27.87425618</v>
      </c>
      <c r="E94" s="85">
        <v>348.46220911</v>
      </c>
      <c r="F94" s="83">
        <v>84.702986999999993</v>
      </c>
      <c r="G94" s="83">
        <v>-909.96240899999998</v>
      </c>
      <c r="H94" s="86">
        <v>92.590759000000006</v>
      </c>
      <c r="I94" s="80">
        <v>8.4758599999999993E-9</v>
      </c>
      <c r="K94" s="81"/>
    </row>
    <row r="95" spans="1:11" x14ac:dyDescent="0.25">
      <c r="A95" s="79" t="s">
        <v>64</v>
      </c>
      <c r="B95" s="82">
        <v>5.4444444444444441E-2</v>
      </c>
      <c r="C95" s="84">
        <v>0.36902780000000002</v>
      </c>
      <c r="D95" s="85">
        <v>28.559816300000001</v>
      </c>
      <c r="E95" s="85">
        <v>348.88135423</v>
      </c>
      <c r="F95" s="83">
        <v>83.318579</v>
      </c>
      <c r="G95" s="83">
        <v>-1041.1061589999999</v>
      </c>
      <c r="H95" s="86">
        <v>91.354293999999996</v>
      </c>
      <c r="I95" s="80">
        <v>1.0590300000000001E-8</v>
      </c>
      <c r="K95" s="81"/>
    </row>
    <row r="96" spans="1:11" x14ac:dyDescent="0.25">
      <c r="A96" s="79" t="s">
        <v>64</v>
      </c>
      <c r="B96" s="82">
        <v>5.4583333333333338E-2</v>
      </c>
      <c r="C96" s="84">
        <v>0.36916670000000001</v>
      </c>
      <c r="D96" s="85">
        <v>29.238754910000001</v>
      </c>
      <c r="E96" s="85">
        <v>349.30354685999998</v>
      </c>
      <c r="F96" s="83">
        <v>81.817003999999997</v>
      </c>
      <c r="G96" s="83">
        <v>-1198.976257</v>
      </c>
      <c r="H96" s="86">
        <v>89.992754000000005</v>
      </c>
      <c r="I96" s="80">
        <v>1.3466E-8</v>
      </c>
      <c r="K96" s="81"/>
    </row>
    <row r="97" spans="1:11" x14ac:dyDescent="0.25">
      <c r="A97" s="79" t="s">
        <v>64</v>
      </c>
      <c r="B97" s="82">
        <v>5.4722222222222228E-2</v>
      </c>
      <c r="C97" s="84">
        <v>0.36930560000000001</v>
      </c>
      <c r="D97" s="85">
        <v>29.90974932</v>
      </c>
      <c r="E97" s="85">
        <v>349.72807488000001</v>
      </c>
      <c r="F97" s="83">
        <v>80.181726999999995</v>
      </c>
      <c r="G97" s="83">
        <v>-1390.368516</v>
      </c>
      <c r="H97" s="86">
        <v>88.485421000000002</v>
      </c>
      <c r="I97" s="80">
        <v>1.7460799999999999E-8</v>
      </c>
      <c r="K97" s="81"/>
    </row>
    <row r="98" spans="1:11" x14ac:dyDescent="0.25">
      <c r="A98" s="79" t="s">
        <v>64</v>
      </c>
      <c r="B98" s="82">
        <v>5.486111111111111E-2</v>
      </c>
      <c r="C98" s="84">
        <v>0.36944440000000001</v>
      </c>
      <c r="D98" s="85">
        <v>30.57104022</v>
      </c>
      <c r="E98" s="85">
        <v>350.15388423000002</v>
      </c>
      <c r="F98" s="83">
        <v>78.393027000000004</v>
      </c>
      <c r="G98" s="83">
        <v>-1623.6503459999999</v>
      </c>
      <c r="H98" s="86">
        <v>86.807824999999994</v>
      </c>
      <c r="I98" s="80">
        <v>2.3138499999999999E-8</v>
      </c>
      <c r="K98" s="81"/>
    </row>
    <row r="99" spans="1:11" x14ac:dyDescent="0.25">
      <c r="A99" s="79" t="s">
        <v>64</v>
      </c>
      <c r="B99" s="82">
        <v>5.5E-2</v>
      </c>
      <c r="C99" s="84">
        <v>0.3695833</v>
      </c>
      <c r="D99" s="85">
        <v>31.220252370000001</v>
      </c>
      <c r="E99" s="85">
        <v>350.57943061999998</v>
      </c>
      <c r="F99" s="83">
        <v>76.427466999999993</v>
      </c>
      <c r="G99" s="83">
        <v>-1908.6443449999999</v>
      </c>
      <c r="H99" s="86">
        <v>84.931240000000003</v>
      </c>
      <c r="I99" s="80">
        <v>3.1406999999999998E-8</v>
      </c>
      <c r="K99" s="81"/>
    </row>
    <row r="100" spans="1:11" x14ac:dyDescent="0.25">
      <c r="A100" s="79" t="s">
        <v>64</v>
      </c>
      <c r="B100" s="82">
        <v>5.5138888888888883E-2</v>
      </c>
      <c r="C100" s="84">
        <v>0.3697222</v>
      </c>
      <c r="D100" s="85">
        <v>31.854141909999999</v>
      </c>
      <c r="E100" s="85">
        <v>351.00246723999999</v>
      </c>
      <c r="F100" s="83">
        <v>74.257540000000006</v>
      </c>
      <c r="G100" s="83">
        <v>-2255.7951159999998</v>
      </c>
      <c r="H100" s="86">
        <v>82.822492999999994</v>
      </c>
      <c r="I100" s="80">
        <v>4.3750999999999999E-8</v>
      </c>
      <c r="K100" s="81"/>
    </row>
    <row r="101" spans="1:11" x14ac:dyDescent="0.25">
      <c r="A101" s="79" t="s">
        <v>64</v>
      </c>
      <c r="B101" s="82">
        <v>5.527777777777778E-2</v>
      </c>
      <c r="C101" s="84">
        <v>0.3698611</v>
      </c>
      <c r="D101" s="85">
        <v>32.468258929999998</v>
      </c>
      <c r="E101" s="85">
        <v>351.41975471000001</v>
      </c>
      <c r="F101" s="83">
        <v>71.851883999999998</v>
      </c>
      <c r="G101" s="83">
        <v>-2673.6765780000001</v>
      </c>
      <c r="H101" s="86">
        <v>80.44556</v>
      </c>
      <c r="I101" s="80">
        <v>6.2496999999999994E-8</v>
      </c>
      <c r="K101" s="81"/>
    </row>
    <row r="102" spans="1:11" x14ac:dyDescent="0.25">
      <c r="A102" s="79" t="s">
        <v>64</v>
      </c>
      <c r="B102" s="82">
        <v>5.541666666666667E-2</v>
      </c>
      <c r="C102" s="84">
        <v>0.37</v>
      </c>
      <c r="D102" s="85">
        <v>33.056573630000003</v>
      </c>
      <c r="E102" s="85">
        <v>351.82672078000002</v>
      </c>
      <c r="F102" s="83">
        <v>69.176761999999997</v>
      </c>
      <c r="G102" s="83">
        <v>-3164.4693470000002</v>
      </c>
      <c r="H102" s="86">
        <v>77.761889999999994</v>
      </c>
      <c r="I102" s="80">
        <v>9.2005200000000006E-8</v>
      </c>
      <c r="K102" s="81"/>
    </row>
    <row r="103" spans="1:11" x14ac:dyDescent="0.25">
      <c r="A103" s="79" t="s">
        <v>64</v>
      </c>
      <c r="B103" s="82">
        <v>5.5555555555555552E-2</v>
      </c>
      <c r="C103" s="84">
        <v>0.37013889999999999</v>
      </c>
      <c r="D103" s="85">
        <v>33.611019200000001</v>
      </c>
      <c r="E103" s="85">
        <v>352.21703810000002</v>
      </c>
      <c r="F103" s="83">
        <v>66.200740999999994</v>
      </c>
      <c r="G103" s="83">
        <v>-3719.9667930000001</v>
      </c>
      <c r="H103" s="86">
        <v>74.720814000000004</v>
      </c>
      <c r="I103" s="80">
        <v>1.3967200000000001E-7</v>
      </c>
      <c r="K103" s="81"/>
    </row>
    <row r="104" spans="1:11" x14ac:dyDescent="0.25">
      <c r="A104" s="79" t="s">
        <v>64</v>
      </c>
      <c r="B104" s="82">
        <v>5.5694444444444442E-2</v>
      </c>
      <c r="C104" s="84">
        <v>0.37027779999999999</v>
      </c>
      <c r="D104" s="85">
        <v>34.121262260000002</v>
      </c>
      <c r="E104" s="85">
        <v>352.58234763000002</v>
      </c>
      <c r="F104" s="83">
        <v>62.904096000000003</v>
      </c>
      <c r="G104" s="83">
        <v>-4312.7978320000002</v>
      </c>
      <c r="H104" s="86">
        <v>71.276514000000006</v>
      </c>
      <c r="I104" s="80">
        <v>2.1844299999999999E-7</v>
      </c>
      <c r="K104" s="81"/>
    </row>
    <row r="105" spans="1:11" x14ac:dyDescent="0.25">
      <c r="A105" s="79" t="s">
        <v>64</v>
      </c>
      <c r="B105" s="82">
        <v>5.5833333333333325E-2</v>
      </c>
      <c r="C105" s="84">
        <v>0.37041669999999999</v>
      </c>
      <c r="D105" s="85">
        <v>34.575252259999999</v>
      </c>
      <c r="E105" s="85">
        <v>352.91256914000002</v>
      </c>
      <c r="F105" s="83">
        <v>59.294179999999997</v>
      </c>
      <c r="G105" s="83">
        <v>-4894.4893529999999</v>
      </c>
      <c r="H105" s="86">
        <v>67.399924999999996</v>
      </c>
      <c r="I105" s="80">
        <v>3.5078200000000002E-7</v>
      </c>
      <c r="K105" s="81"/>
    </row>
    <row r="106" spans="1:11" x14ac:dyDescent="0.25">
      <c r="A106" s="79" t="s">
        <v>64</v>
      </c>
      <c r="B106" s="82">
        <v>5.5972222222222222E-2</v>
      </c>
      <c r="C106" s="84">
        <v>0.37055559999999998</v>
      </c>
      <c r="D106" s="85">
        <v>34.961244460000003</v>
      </c>
      <c r="E106" s="85">
        <v>353.19739657000002</v>
      </c>
      <c r="F106" s="83">
        <v>55.423161999999998</v>
      </c>
      <c r="G106" s="83">
        <v>-5405.0447800000002</v>
      </c>
      <c r="H106" s="86">
        <v>63.108885000000001</v>
      </c>
      <c r="I106" s="80">
        <v>5.7302299999999996E-7</v>
      </c>
      <c r="K106" s="81"/>
    </row>
    <row r="107" spans="1:11" x14ac:dyDescent="0.25">
      <c r="A107" s="79" t="s">
        <v>64</v>
      </c>
      <c r="B107" s="82">
        <v>5.6111111111111112E-2</v>
      </c>
      <c r="C107" s="84">
        <v>0.37069439999999998</v>
      </c>
      <c r="D107" s="85">
        <v>35.271575329999997</v>
      </c>
      <c r="E107" s="85">
        <v>353.42928750999999</v>
      </c>
      <c r="F107" s="83">
        <v>51.393891000000004</v>
      </c>
      <c r="G107" s="83">
        <v>-5796.5937519999998</v>
      </c>
      <c r="H107" s="86">
        <v>58.501548999999997</v>
      </c>
      <c r="I107" s="80">
        <v>9.4206199999999996E-7</v>
      </c>
      <c r="K107" s="81"/>
    </row>
    <row r="108" spans="1:11" x14ac:dyDescent="0.25">
      <c r="A108" s="79" t="s">
        <v>64</v>
      </c>
      <c r="B108" s="82">
        <v>5.6250000000000001E-2</v>
      </c>
      <c r="C108" s="84">
        <v>0.37083329999999998</v>
      </c>
      <c r="D108" s="85">
        <v>35.506290589999999</v>
      </c>
      <c r="E108" s="85">
        <v>353.60653780000001</v>
      </c>
      <c r="F108" s="83">
        <v>47.340147000000002</v>
      </c>
      <c r="G108" s="83">
        <v>-6057.2710589999997</v>
      </c>
      <c r="H108" s="86">
        <v>53.741619</v>
      </c>
      <c r="I108" s="80">
        <v>1.55665E-6</v>
      </c>
      <c r="K108" s="81"/>
    </row>
    <row r="109" spans="1:11" x14ac:dyDescent="0.25">
      <c r="A109" s="79" t="s">
        <v>64</v>
      </c>
      <c r="B109" s="82">
        <v>5.6388888888888898E-2</v>
      </c>
      <c r="C109" s="84">
        <v>0.37097219999999997</v>
      </c>
      <c r="D109" s="85">
        <v>35.673418519999998</v>
      </c>
      <c r="E109" s="85">
        <v>353.73384256999998</v>
      </c>
      <c r="F109" s="83">
        <v>43.392322</v>
      </c>
      <c r="G109" s="83">
        <v>-6209.8553419999998</v>
      </c>
      <c r="H109" s="86">
        <v>49.003379000000002</v>
      </c>
      <c r="I109" s="80">
        <v>2.6043300000000002E-6</v>
      </c>
      <c r="K109" s="81"/>
    </row>
    <row r="110" spans="1:11" x14ac:dyDescent="0.25">
      <c r="A110" s="79" t="s">
        <v>64</v>
      </c>
      <c r="B110" s="82">
        <v>5.6527777777777781E-2</v>
      </c>
      <c r="C110" s="84">
        <v>0.37111110000000003</v>
      </c>
      <c r="D110" s="85">
        <v>35.785833449999998</v>
      </c>
      <c r="E110" s="85">
        <v>353.82007413999997</v>
      </c>
      <c r="F110" s="83">
        <v>39.651485000000001</v>
      </c>
      <c r="G110" s="83">
        <v>-6289.4027159999996</v>
      </c>
      <c r="H110" s="86">
        <v>44.448999999999998</v>
      </c>
      <c r="I110" s="80">
        <v>4.3988299999999997E-6</v>
      </c>
      <c r="K110" s="81"/>
    </row>
    <row r="111" spans="1:11" x14ac:dyDescent="0.25">
      <c r="A111" s="79" t="s">
        <v>64</v>
      </c>
      <c r="B111" s="82">
        <v>5.6666666666666671E-2</v>
      </c>
      <c r="C111" s="84">
        <v>0.37125000000000002</v>
      </c>
      <c r="D111" s="85">
        <v>35.857659220000002</v>
      </c>
      <c r="E111" s="85">
        <v>353.87549383999999</v>
      </c>
      <c r="F111" s="83">
        <v>36.172027999999997</v>
      </c>
      <c r="G111" s="83">
        <v>-6325.8764730000003</v>
      </c>
      <c r="H111" s="86">
        <v>40.221708999999997</v>
      </c>
      <c r="I111" s="80">
        <v>7.3682699999999998E-6</v>
      </c>
      <c r="K111" s="81"/>
    </row>
    <row r="112" spans="1:11" x14ac:dyDescent="0.25">
      <c r="A112" s="79" t="s">
        <v>64</v>
      </c>
      <c r="B112" s="82">
        <v>5.6805555555555561E-2</v>
      </c>
      <c r="C112" s="84">
        <v>0.37138890000000002</v>
      </c>
      <c r="D112" s="85">
        <v>35.90156382</v>
      </c>
      <c r="E112" s="85">
        <v>353.90954722999999</v>
      </c>
      <c r="F112" s="83">
        <v>32.962606000000001</v>
      </c>
      <c r="G112" s="83">
        <v>-6339.5166140000001</v>
      </c>
      <c r="H112" s="86">
        <v>36.369815000000003</v>
      </c>
      <c r="I112" s="80">
        <v>1.20669E-5</v>
      </c>
      <c r="K112" s="81"/>
    </row>
    <row r="113" spans="1:11" x14ac:dyDescent="0.25">
      <c r="A113" s="79" t="s">
        <v>64</v>
      </c>
      <c r="B113" s="82">
        <v>5.6944444444444443E-2</v>
      </c>
      <c r="C113" s="84">
        <v>0.37152780000000002</v>
      </c>
      <c r="D113" s="85">
        <v>35.92724441</v>
      </c>
      <c r="E113" s="85">
        <v>353.92956877</v>
      </c>
      <c r="F113" s="83">
        <v>30.018573</v>
      </c>
      <c r="G113" s="83">
        <v>-6342.1913940000004</v>
      </c>
      <c r="H113" s="86">
        <v>32.84722</v>
      </c>
      <c r="I113" s="80">
        <v>1.9114899999999999E-5</v>
      </c>
      <c r="K113" s="81"/>
    </row>
    <row r="114" spans="1:11" x14ac:dyDescent="0.25">
      <c r="A114" s="79" t="s">
        <v>64</v>
      </c>
      <c r="B114" s="82">
        <v>5.708333333333334E-2</v>
      </c>
      <c r="C114" s="84">
        <v>0.37166670000000002</v>
      </c>
      <c r="D114" s="85">
        <v>35.941410619999999</v>
      </c>
      <c r="E114" s="85">
        <v>353.94067756999999</v>
      </c>
      <c r="F114" s="83">
        <v>27.356030000000001</v>
      </c>
      <c r="G114" s="83">
        <v>-6340.6155580000004</v>
      </c>
      <c r="H114" s="86">
        <v>29.610526</v>
      </c>
      <c r="I114" s="80">
        <v>2.9085400000000001E-5</v>
      </c>
      <c r="K114" s="81"/>
    </row>
    <row r="115" spans="1:11" x14ac:dyDescent="0.25">
      <c r="A115" s="79" t="s">
        <v>64</v>
      </c>
      <c r="B115" s="82">
        <v>5.7222222222222223E-2</v>
      </c>
      <c r="C115" s="84">
        <v>0.37180560000000001</v>
      </c>
      <c r="D115" s="85">
        <v>35.948588000000001</v>
      </c>
      <c r="E115" s="85">
        <v>353.94634830000001</v>
      </c>
      <c r="F115" s="83">
        <v>25.009739</v>
      </c>
      <c r="G115" s="83">
        <v>-6338.3684979999998</v>
      </c>
      <c r="H115" s="86">
        <v>26.708584999999999</v>
      </c>
      <c r="I115" s="80">
        <v>4.2261600000000002E-5</v>
      </c>
      <c r="K115" s="81"/>
    </row>
    <row r="116" spans="1:11" x14ac:dyDescent="0.25">
      <c r="A116" s="79" t="s">
        <v>64</v>
      </c>
      <c r="B116" s="82">
        <v>5.7361111111111113E-2</v>
      </c>
      <c r="C116" s="84">
        <v>0.37194440000000001</v>
      </c>
      <c r="D116" s="85">
        <v>35.951854070000003</v>
      </c>
      <c r="E116" s="85">
        <v>353.94895802999997</v>
      </c>
      <c r="F116" s="83">
        <v>22.991582000000001</v>
      </c>
      <c r="G116" s="83">
        <v>-6336.8047230000002</v>
      </c>
      <c r="H116" s="86">
        <v>24.229869999999998</v>
      </c>
      <c r="I116" s="80">
        <v>5.8496699999999998E-5</v>
      </c>
      <c r="K116" s="81"/>
    </row>
    <row r="117" spans="1:11" x14ac:dyDescent="0.25">
      <c r="A117" s="79" t="s">
        <v>64</v>
      </c>
      <c r="B117" s="82">
        <v>5.7500000000000002E-2</v>
      </c>
      <c r="C117" s="84">
        <v>0.37208330000000001</v>
      </c>
      <c r="D117" s="85">
        <v>35.95317884</v>
      </c>
      <c r="E117" s="85">
        <v>353.95003776999999</v>
      </c>
      <c r="F117" s="83">
        <v>21.26754</v>
      </c>
      <c r="G117" s="83">
        <v>-6335.9947689999999</v>
      </c>
      <c r="H117" s="86">
        <v>22.176431000000001</v>
      </c>
      <c r="I117" s="80">
        <v>7.7493100000000005E-5</v>
      </c>
      <c r="K117" s="81"/>
    </row>
    <row r="118" spans="1:11" x14ac:dyDescent="0.25">
      <c r="A118" s="79" t="s">
        <v>64</v>
      </c>
      <c r="B118" s="82">
        <v>5.7638888888888885E-2</v>
      </c>
      <c r="C118" s="84">
        <v>0.3722222</v>
      </c>
      <c r="D118" s="85">
        <v>35.953658300000001</v>
      </c>
      <c r="E118" s="85">
        <v>353.95044478</v>
      </c>
      <c r="F118" s="83">
        <v>19.779575000000001</v>
      </c>
      <c r="G118" s="83">
        <v>-6335.6409139999996</v>
      </c>
      <c r="H118" s="86">
        <v>20.467677999999999</v>
      </c>
      <c r="I118" s="80">
        <v>9.9098900000000001E-5</v>
      </c>
      <c r="K118" s="81"/>
    </row>
    <row r="119" spans="1:11" x14ac:dyDescent="0.25">
      <c r="A119" s="79" t="s">
        <v>64</v>
      </c>
      <c r="B119" s="82">
        <v>5.7777777777777782E-2</v>
      </c>
      <c r="C119" s="84">
        <v>0.3723611</v>
      </c>
      <c r="D119" s="85">
        <v>35.953813259999997</v>
      </c>
      <c r="E119" s="85">
        <v>353.95058935999998</v>
      </c>
      <c r="F119" s="83">
        <v>18.473483999999999</v>
      </c>
      <c r="G119" s="83">
        <v>-6335.4999440000001</v>
      </c>
      <c r="H119" s="86">
        <v>19.012694</v>
      </c>
      <c r="I119" s="80">
        <v>1.2322599999999999E-4</v>
      </c>
      <c r="K119" s="81"/>
    </row>
    <row r="120" spans="1:11" x14ac:dyDescent="0.25">
      <c r="A120" s="79" t="s">
        <v>64</v>
      </c>
      <c r="B120" s="82">
        <v>5.7916666666666665E-2</v>
      </c>
      <c r="C120" s="84">
        <v>0.3725</v>
      </c>
      <c r="D120" s="85">
        <v>35.953857939999999</v>
      </c>
      <c r="E120" s="85">
        <v>353.95064194000003</v>
      </c>
      <c r="F120" s="83">
        <v>17.308107</v>
      </c>
      <c r="G120" s="83">
        <v>-6335.4434140000003</v>
      </c>
      <c r="H120" s="86">
        <v>17.743811999999998</v>
      </c>
      <c r="I120" s="80">
        <v>1.4955400000000001E-4</v>
      </c>
      <c r="K120" s="81"/>
    </row>
    <row r="121" spans="1:11" x14ac:dyDescent="0.25">
      <c r="A121" s="79" t="s">
        <v>64</v>
      </c>
      <c r="B121" s="82">
        <v>5.8055555555555555E-2</v>
      </c>
      <c r="C121" s="84">
        <v>0.3726389</v>
      </c>
      <c r="D121" s="85">
        <v>35.953869439999998</v>
      </c>
      <c r="E121" s="85">
        <v>353.95066478000001</v>
      </c>
      <c r="F121" s="83">
        <v>16.253382999999999</v>
      </c>
      <c r="G121" s="83">
        <v>-6335.4166379999997</v>
      </c>
      <c r="H121" s="86">
        <v>16.614802999999998</v>
      </c>
      <c r="I121" s="80">
        <v>1.7767299999999999E-4</v>
      </c>
      <c r="K121" s="81"/>
    </row>
    <row r="122" spans="1:11" x14ac:dyDescent="0.25">
      <c r="A122" s="79" t="s">
        <v>64</v>
      </c>
      <c r="B122" s="82">
        <v>5.8194444444444444E-2</v>
      </c>
      <c r="C122" s="84">
        <v>0.37277779999999999</v>
      </c>
      <c r="D122" s="85">
        <v>35.953872070000003</v>
      </c>
      <c r="E122" s="85">
        <v>353.95067814999999</v>
      </c>
      <c r="F122" s="83">
        <v>15.287164000000001</v>
      </c>
      <c r="G122" s="83">
        <v>-6335.3997099999997</v>
      </c>
      <c r="H122" s="86">
        <v>15.593749000000001</v>
      </c>
      <c r="I122" s="80">
        <v>2.0712000000000001E-4</v>
      </c>
      <c r="K122" s="81"/>
    </row>
    <row r="123" spans="1:11" x14ac:dyDescent="0.25">
      <c r="A123" s="79" t="s">
        <v>64</v>
      </c>
      <c r="B123" s="82">
        <v>5.8333333333333327E-2</v>
      </c>
      <c r="C123" s="84">
        <v>0.37291669999999999</v>
      </c>
      <c r="D123" s="85">
        <v>35.953872599999997</v>
      </c>
      <c r="E123" s="85">
        <v>353.95068808000002</v>
      </c>
      <c r="F123" s="83">
        <v>14.392747999999999</v>
      </c>
      <c r="G123" s="83">
        <v>-6335.3862330000002</v>
      </c>
      <c r="H123" s="86">
        <v>14.657914999999999</v>
      </c>
      <c r="I123" s="80">
        <v>2.3739599999999999E-4</v>
      </c>
      <c r="K123" s="81"/>
    </row>
    <row r="124" spans="1:11" x14ac:dyDescent="0.25">
      <c r="A124" s="79" t="s">
        <v>64</v>
      </c>
      <c r="B124" s="82">
        <v>5.8472222222222224E-2</v>
      </c>
      <c r="C124" s="84">
        <v>0.37305559999999999</v>
      </c>
      <c r="D124" s="85">
        <v>35.953872699999998</v>
      </c>
      <c r="E124" s="85">
        <v>353.95069635999999</v>
      </c>
      <c r="F124" s="83">
        <v>13.557320000000001</v>
      </c>
      <c r="G124" s="83">
        <v>-6335.3742929999999</v>
      </c>
      <c r="H124" s="86">
        <v>13.790471999999999</v>
      </c>
      <c r="I124" s="80">
        <v>2.6820700000000002E-4</v>
      </c>
      <c r="K124" s="81"/>
    </row>
    <row r="125" spans="1:11" x14ac:dyDescent="0.25">
      <c r="A125" s="79" t="s">
        <v>64</v>
      </c>
      <c r="B125" s="82">
        <v>5.8611111111111107E-2</v>
      </c>
      <c r="C125" s="84">
        <v>0.37319439999999998</v>
      </c>
      <c r="D125" s="85">
        <v>35.95387272</v>
      </c>
      <c r="E125" s="85">
        <v>353.95070356999997</v>
      </c>
      <c r="F125" s="83">
        <v>12.771145000000001</v>
      </c>
      <c r="G125" s="83">
        <v>-6335.3632900000002</v>
      </c>
      <c r="H125" s="86">
        <v>12.978922000000001</v>
      </c>
      <c r="I125" s="80">
        <v>2.9943199999999998E-4</v>
      </c>
      <c r="K125" s="81"/>
    </row>
    <row r="126" spans="1:11" x14ac:dyDescent="0.25">
      <c r="A126" s="79" t="s">
        <v>64</v>
      </c>
      <c r="B126" s="82">
        <v>5.8749999999999997E-2</v>
      </c>
      <c r="C126" s="84">
        <v>0.37333329999999998</v>
      </c>
      <c r="D126" s="85">
        <v>35.953872730000001</v>
      </c>
      <c r="E126" s="85">
        <v>353.95070999000001</v>
      </c>
      <c r="F126" s="83">
        <v>12.026792</v>
      </c>
      <c r="G126" s="83">
        <v>-6335.3529879999996</v>
      </c>
      <c r="H126" s="86">
        <v>12.214015</v>
      </c>
      <c r="I126" s="80">
        <v>3.3098099999999999E-4</v>
      </c>
      <c r="K126" s="81"/>
    </row>
    <row r="127" spans="1:11" x14ac:dyDescent="0.25">
      <c r="A127" s="79" t="s">
        <v>64</v>
      </c>
      <c r="B127" s="82">
        <v>5.8888888888888886E-2</v>
      </c>
      <c r="C127" s="84">
        <v>0.37347219999999998</v>
      </c>
      <c r="D127" s="85">
        <v>35.953872740000001</v>
      </c>
      <c r="E127" s="85">
        <v>353.95071578</v>
      </c>
      <c r="F127" s="83">
        <v>11.318471000000001</v>
      </c>
      <c r="G127" s="83">
        <v>-6335.3432570000004</v>
      </c>
      <c r="H127" s="86">
        <v>11.488732000000001</v>
      </c>
      <c r="I127" s="80">
        <v>3.6279800000000001E-4</v>
      </c>
      <c r="K127" s="81"/>
    </row>
    <row r="128" spans="1:11" x14ac:dyDescent="0.25">
      <c r="A128" s="79" t="s">
        <v>64</v>
      </c>
      <c r="B128" s="82">
        <v>5.9027777777777783E-2</v>
      </c>
      <c r="C128" s="84">
        <v>0.37361109999999997</v>
      </c>
      <c r="D128" s="85">
        <v>35.953872750000002</v>
      </c>
      <c r="E128" s="85">
        <v>353.95072105000003</v>
      </c>
      <c r="F128" s="83">
        <v>10.641591</v>
      </c>
      <c r="G128" s="83">
        <v>-6335.3340099999996</v>
      </c>
      <c r="H128" s="86">
        <v>10.797625999999999</v>
      </c>
      <c r="I128" s="80">
        <v>3.9485900000000001E-4</v>
      </c>
      <c r="K128" s="8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Compute Ephemeris</vt:lpstr>
      <vt:lpstr>Const</vt:lpstr>
      <vt:lpstr>Ephemerides</vt:lpstr>
      <vt:lpstr>Trajectory - Harro Zimmer</vt:lpstr>
      <vt:lpstr>'Compute Ephemeris'!Print_Area</vt:lpstr>
      <vt:lpstr>'Compute Ephemeris'!Print_Titles</vt:lpstr>
    </vt:vector>
  </TitlesOfParts>
  <Company>Molczan Software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Molczan</dc:creator>
  <cp:lastModifiedBy>Ted Molczan</cp:lastModifiedBy>
  <cp:lastPrinted>2010-03-27T00:14:20Z</cp:lastPrinted>
  <dcterms:created xsi:type="dcterms:W3CDTF">2005-02-02T10:52:37Z</dcterms:created>
  <dcterms:modified xsi:type="dcterms:W3CDTF">2012-10-17T08:20:03Z</dcterms:modified>
</cp:coreProperties>
</file>