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180" windowWidth="20100" windowHeight="10260" tabRatio="937"/>
  </bookViews>
  <sheets>
    <sheet name="Latest Estimates" sheetId="32" r:id="rId1"/>
    <sheet name="Plot Jan 10-17" sheetId="33" r:id="rId2"/>
    <sheet name="Plot Jan 7-17" sheetId="34" r:id="rId3"/>
    <sheet name="Plot Jan 1-17" sheetId="35" r:id="rId4"/>
    <sheet name="Chart Text" sheetId="30" r:id="rId5"/>
    <sheet name="Aerospace" sheetId="19" r:id="rId6"/>
    <sheet name="Lavari" sheetId="27" r:id="rId7"/>
    <sheet name="Molczan" sheetId="4" r:id="rId8"/>
    <sheet name="RADF" sheetId="31" r:id="rId9"/>
    <sheet name="Roscosmos" sheetId="22" r:id="rId10"/>
    <sheet name="Salanitri" sheetId="21" r:id="rId11"/>
    <sheet name="Zimmer" sheetId="20" r:id="rId12"/>
  </sheets>
  <definedNames>
    <definedName name="_xlnm.Print_Area" localSheetId="0">'Latest Estimates'!$A$1:$G$19</definedName>
  </definedNames>
  <calcPr calcId="145621" refMode="R1C1" iterateDelta="1.0000000000000001E-9"/>
</workbook>
</file>

<file path=xl/calcChain.xml><?xml version="1.0" encoding="utf-8"?>
<calcChain xmlns="http://schemas.openxmlformats.org/spreadsheetml/2006/main">
  <c r="G21" i="4" l="1"/>
  <c r="D21" i="4"/>
  <c r="B21" i="4"/>
  <c r="D8" i="19"/>
  <c r="E21" i="4" l="1"/>
  <c r="H21" i="4"/>
  <c r="A1" i="30"/>
  <c r="G20" i="4" l="1"/>
  <c r="D20" i="4"/>
  <c r="B20" i="4"/>
  <c r="E20" i="4" l="1"/>
  <c r="H20" i="4"/>
  <c r="G14" i="32"/>
  <c r="F14" i="32" s="1"/>
  <c r="E14" i="32"/>
  <c r="C14" i="32"/>
  <c r="D14" i="32" s="1"/>
  <c r="G13" i="32"/>
  <c r="F13" i="32" s="1"/>
  <c r="E13" i="32"/>
  <c r="C13" i="32"/>
  <c r="D13" i="32" s="1"/>
  <c r="G11" i="32"/>
  <c r="F11" i="32" s="1"/>
  <c r="E11" i="32"/>
  <c r="C11" i="32"/>
  <c r="D11" i="32" s="1"/>
  <c r="G12" i="32"/>
  <c r="F12" i="32" s="1"/>
  <c r="E12" i="32"/>
  <c r="C12" i="32"/>
  <c r="D12" i="32" s="1"/>
  <c r="G10" i="32"/>
  <c r="F10" i="32" s="1"/>
  <c r="E10" i="32"/>
  <c r="C10" i="32"/>
  <c r="D10" i="32" s="1"/>
  <c r="G9" i="32"/>
  <c r="F9" i="32" s="1"/>
  <c r="E9" i="32"/>
  <c r="C9" i="32"/>
  <c r="D9" i="32" s="1"/>
  <c r="G8" i="32"/>
  <c r="F8" i="32" s="1"/>
  <c r="E8" i="32"/>
  <c r="C8" i="32"/>
  <c r="D8" i="32" s="1"/>
  <c r="G7" i="32"/>
  <c r="F7" i="32" s="1"/>
  <c r="E7" i="32"/>
  <c r="C7" i="32"/>
  <c r="D7" i="32" s="1"/>
  <c r="A2" i="32"/>
  <c r="G19" i="4"/>
  <c r="D19" i="4"/>
  <c r="B19" i="4"/>
  <c r="D7" i="22"/>
  <c r="G18" i="4"/>
  <c r="D18" i="4"/>
  <c r="B18" i="4"/>
  <c r="G17" i="4"/>
  <c r="D17" i="4"/>
  <c r="B17" i="4"/>
  <c r="H19" i="4" l="1"/>
  <c r="E19" i="4"/>
  <c r="E18" i="4"/>
  <c r="H18" i="4"/>
  <c r="E17" i="4"/>
  <c r="H17" i="4"/>
  <c r="G16" i="4" l="1"/>
  <c r="D16" i="4"/>
  <c r="B16" i="4"/>
  <c r="E16" i="4" l="1"/>
  <c r="H16" i="4"/>
  <c r="D7" i="19"/>
  <c r="G15" i="4"/>
  <c r="D15" i="4"/>
  <c r="B15" i="4"/>
  <c r="B14" i="4"/>
  <c r="D10" i="20"/>
  <c r="H15" i="4" l="1"/>
  <c r="E15" i="4"/>
  <c r="D6" i="22"/>
  <c r="B4" i="27" l="1"/>
  <c r="G10" i="4"/>
  <c r="D10" i="4"/>
  <c r="B10" i="4"/>
  <c r="G12" i="4"/>
  <c r="D12" i="4"/>
  <c r="B12" i="4"/>
  <c r="B13" i="4"/>
  <c r="H13" i="4" s="1"/>
  <c r="E10" i="4" l="1"/>
  <c r="H10" i="4"/>
  <c r="H12" i="4"/>
  <c r="E12" i="4"/>
  <c r="E13" i="4"/>
  <c r="D5" i="22"/>
  <c r="D9" i="20" l="1"/>
  <c r="D6" i="19"/>
  <c r="B11" i="4"/>
  <c r="H11" i="4" s="1"/>
  <c r="D5" i="19"/>
  <c r="E11" i="4" l="1"/>
  <c r="D4" i="22" l="1"/>
  <c r="D8" i="20" l="1"/>
  <c r="D4" i="21" l="1"/>
  <c r="D7" i="20"/>
  <c r="D6" i="20"/>
  <c r="D5" i="20"/>
  <c r="D4" i="20"/>
  <c r="D4" i="19"/>
  <c r="B9" i="4" l="1"/>
  <c r="H9" i="4" s="1"/>
  <c r="E9" i="4" l="1"/>
  <c r="B8" i="4"/>
  <c r="B7" i="4"/>
  <c r="B6" i="4"/>
  <c r="B5" i="4"/>
  <c r="E6" i="4" l="1"/>
  <c r="E7" i="4"/>
  <c r="E5" i="4"/>
  <c r="E8" i="4"/>
  <c r="H8" i="4"/>
  <c r="B4" i="4" l="1"/>
  <c r="E4" i="4" s="1"/>
</calcChain>
</file>

<file path=xl/comments1.xml><?xml version="1.0" encoding="utf-8"?>
<comments xmlns="http://schemas.openxmlformats.org/spreadsheetml/2006/main">
  <authors>
    <author>Ted Molczan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Epoch of TLE propagated to decay.</t>
        </r>
      </text>
    </comment>
  </commentList>
</comments>
</file>

<file path=xl/comments2.xml><?xml version="1.0" encoding="utf-8"?>
<comments xmlns="http://schemas.openxmlformats.org/spreadsheetml/2006/main">
  <authors>
    <author>Ted Molczan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Guess, based on release in morning. Assumed 9 AM Moscow Time.</t>
        </r>
      </text>
    </comment>
  </commentList>
</comments>
</file>

<file path=xl/comments3.xml><?xml version="1.0" encoding="utf-8"?>
<comments xmlns="http://schemas.openxmlformats.org/spreadsheetml/2006/main">
  <authors>
    <author>Ted Molczan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Estimated by TJM, based on perigee and apogee altitude cited in each report, on the guess that the estimate was based on the orbit at that point.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Guess, compatible with statement that decay could occur Jan 15 or 16.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Guess, compatible with statement that decay could occur Jan 15 or 16.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Guess, compatible with statement that decay could occur Jan 15 or 16.</t>
        </r>
      </text>
    </comment>
  </commentList>
</comments>
</file>

<file path=xl/comments4.xml><?xml version="1.0" encoding="utf-8"?>
<comments xmlns="http://schemas.openxmlformats.org/spreadsheetml/2006/main">
  <authors>
    <author>Ted Molczan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Epoch of TLE propagated to decay.</t>
        </r>
      </text>
    </comment>
  </commentList>
</comments>
</file>

<file path=xl/sharedStrings.xml><?xml version="1.0" encoding="utf-8"?>
<sst xmlns="http://schemas.openxmlformats.org/spreadsheetml/2006/main" count="94" uniqueCount="39">
  <si>
    <t>Decay</t>
  </si>
  <si>
    <t>yyddd - UTC</t>
  </si>
  <si>
    <t>Date - UTC</t>
  </si>
  <si>
    <t>Aerospace Corp.</t>
  </si>
  <si>
    <t>Harro Zimmer</t>
  </si>
  <si>
    <t>h</t>
  </si>
  <si>
    <t>Unc</t>
  </si>
  <si>
    <t>d</t>
  </si>
  <si>
    <t>Satevo</t>
  </si>
  <si>
    <t>Paul Salanitri</t>
  </si>
  <si>
    <t>Date of Estimate</t>
  </si>
  <si>
    <t>TLE Propagated to Decay</t>
  </si>
  <si>
    <t>Satana+Satevo</t>
  </si>
  <si>
    <t>Roscosmos</t>
  </si>
  <si>
    <t>Abdolreza Lavari</t>
  </si>
  <si>
    <t>The Aerospace Corporation</t>
  </si>
  <si>
    <t>UTC</t>
  </si>
  <si>
    <t>Source: Method</t>
  </si>
  <si>
    <t>Molczan: Satana+Satevo</t>
  </si>
  <si>
    <t>Molczan: Satevo</t>
  </si>
  <si>
    <t>Estimated Decay of Phobos-Grunt (2011-065A / 37872)</t>
  </si>
  <si>
    <t>Compiled by Ted Molczan</t>
  </si>
  <si>
    <t>Compiled</t>
  </si>
  <si>
    <t>http://satobs.org/seesat/Jan-2012/0126.html</t>
  </si>
  <si>
    <t>http://reentrynews.aero.org/2011065a.html</t>
  </si>
  <si>
    <t>http://satobs.org/seesat/Jan-2012/0062.html</t>
  </si>
  <si>
    <r>
      <t>Link to Report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</si>
  <si>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Date of Estimate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</si>
  <si>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Current as of this compilation. Certain links may contain only latest estimate by source.</t>
    </r>
  </si>
  <si>
    <t>http://satobs.org/seesat/Jan-2012/0129.html</t>
  </si>
  <si>
    <r>
      <t>Uncertainty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</si>
  <si>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Estimated Decay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</si>
  <si>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Age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</si>
  <si>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Sorted from earliest to latest.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</si>
  <si>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Typically corresponds to epoch of orbital elements used to estimate decay. Additional information in spreadsheet tables.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</si>
  <si>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Hours since estimate was made, as of the time of this compilation.</t>
    </r>
  </si>
  <si>
    <t>Russian Aerospace Defence Forces</t>
  </si>
  <si>
    <t>http://www.roscosmos.ru/main.php?id=2&amp;nid=18559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</si>
  <si>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Roscosmos decay uncertainty was estimated by TJM, based on data provided by source. Additional information in spreadsheet tables.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</si>
</sst>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0"/>
    <numFmt numFmtId="165" formatCode="yyyy\ mmm\ dd\ hh:mm:ss"/>
    <numFmt numFmtId="166" formatCode="0.0"/>
    <numFmt numFmtId="167" formatCode="0.00000000"/>
    <numFmt numFmtId="168" formatCode="yyyy\ mmm\ dd\ \ hh:mm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67" fontId="0" fillId="0" borderId="0" xfId="0" applyNumberFormat="1" applyBorder="1"/>
    <xf numFmtId="0" fontId="4" fillId="0" borderId="0" xfId="0" applyFont="1"/>
    <xf numFmtId="22" fontId="4" fillId="0" borderId="0" xfId="0" applyNumberFormat="1" applyFont="1"/>
    <xf numFmtId="0" fontId="0" fillId="0" borderId="2" xfId="0" applyFont="1" applyBorder="1"/>
    <xf numFmtId="1" fontId="7" fillId="0" borderId="2" xfId="0" applyNumberFormat="1" applyFont="1" applyBorder="1" applyAlignment="1">
      <alignment horizontal="right" indent="1"/>
    </xf>
    <xf numFmtId="2" fontId="7" fillId="0" borderId="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2" xfId="1" applyBorder="1"/>
    <xf numFmtId="0" fontId="0" fillId="0" borderId="0" xfId="0" applyAlignment="1">
      <alignment wrapText="1"/>
    </xf>
    <xf numFmtId="165" fontId="7" fillId="0" borderId="0" xfId="0" applyNumberFormat="1" applyFont="1" applyAlignment="1">
      <alignment horizontal="left"/>
    </xf>
    <xf numFmtId="166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microsoft.com/office/2006/relationships/vbaProject" Target="vbaProject.bin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Text'!$A$1</c:f>
          <c:strCache>
            <c:ptCount val="1"/>
            <c:pt idx="0">
              <c:v>Evolution of Decay Estimates of Phobos-Grunt (2011-065A / 37872)
Compiled by Ted Molczan, 2012 Jan 14, 15:24 UTC</c:v>
            </c:pt>
          </c:strCache>
        </c:strRef>
      </c:tx>
      <c:layout>
        <c:manualLayout>
          <c:xMode val="edge"/>
          <c:yMode val="edge"/>
          <c:x val="0.147764523492662"/>
          <c:y val="1.4693225543409016E-2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58865137751479E-2"/>
          <c:y val="0.11303439958356613"/>
          <c:w val="0.88556463983437805"/>
          <c:h val="0.79036960480597862"/>
        </c:manualLayout>
      </c:layout>
      <c:scatterChart>
        <c:scatterStyle val="lineMarker"/>
        <c:varyColors val="0"/>
        <c:ser>
          <c:idx val="3"/>
          <c:order val="0"/>
          <c:tx>
            <c:v>The Aerospace Corporation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Aerospace!$A$4:$A$50</c:f>
              <c:numCache>
                <c:formatCode>yyyy\ mmm\ dd\ hh:mm:ss</c:formatCode>
                <c:ptCount val="47"/>
                <c:pt idx="0">
                  <c:v>40918.391491009999</c:v>
                </c:pt>
                <c:pt idx="1">
                  <c:v>40919.370000000003</c:v>
                </c:pt>
                <c:pt idx="2">
                  <c:v>40920.347314814811</c:v>
                </c:pt>
                <c:pt idx="3">
                  <c:v>40921.445127314815</c:v>
                </c:pt>
                <c:pt idx="4">
                  <c:v>40922.358194444445</c:v>
                </c:pt>
              </c:numCache>
            </c:numRef>
          </c:xVal>
          <c:yVal>
            <c:numRef>
              <c:f>Aerospace!$B$4:$B$50</c:f>
              <c:numCache>
                <c:formatCode>yyyy\ mmm\ dd\ hh:mm:ss</c:formatCode>
                <c:ptCount val="47"/>
                <c:pt idx="0">
                  <c:v>40924.354166666664</c:v>
                </c:pt>
                <c:pt idx="1">
                  <c:v>40924.10833333333</c:v>
                </c:pt>
                <c:pt idx="2">
                  <c:v>40923.747916666667</c:v>
                </c:pt>
                <c:pt idx="3">
                  <c:v>40923.744444444441</c:v>
                </c:pt>
                <c:pt idx="4">
                  <c:v>40923.927777777775</c:v>
                </c:pt>
              </c:numCache>
            </c:numRef>
          </c:yVal>
          <c:smooth val="0"/>
        </c:ser>
        <c:ser>
          <c:idx val="6"/>
          <c:order val="1"/>
          <c:tx>
            <c:v>A. Lavari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Lavari!$B$4:$B$50</c:f>
              <c:numCache>
                <c:formatCode>yyyy\ mmm\ dd\ hh:mm:ss</c:formatCode>
                <c:ptCount val="47"/>
                <c:pt idx="0">
                  <c:v>40921.018427299998</c:v>
                </c:pt>
              </c:numCache>
            </c:numRef>
          </c:xVal>
          <c:yVal>
            <c:numRef>
              <c:f>Lavari!$C$4:$C$50</c:f>
              <c:numCache>
                <c:formatCode>yyyy\ mmm\ dd\ hh:mm:ss</c:formatCode>
                <c:ptCount val="47"/>
                <c:pt idx="0">
                  <c:v>40924.125</c:v>
                </c:pt>
              </c:numCache>
            </c:numRef>
          </c:yVal>
          <c:smooth val="0"/>
        </c:ser>
        <c:ser>
          <c:idx val="5"/>
          <c:order val="2"/>
          <c:tx>
            <c:v>T. Molczan: Satana+Satevo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Molczan!$B$4:$B$38</c:f>
              <c:numCache>
                <c:formatCode>yyyy\ mmm\ dd\ hh:mm:ss</c:formatCode>
                <c:ptCount val="35"/>
                <c:pt idx="0">
                  <c:v>40913.424299760001</c:v>
                </c:pt>
                <c:pt idx="1">
                  <c:v>40914.652503010002</c:v>
                </c:pt>
                <c:pt idx="2">
                  <c:v>40915.51163696</c:v>
                </c:pt>
                <c:pt idx="3">
                  <c:v>40916.921848359998</c:v>
                </c:pt>
                <c:pt idx="4">
                  <c:v>40918.146687280001</c:v>
                </c:pt>
                <c:pt idx="5">
                  <c:v>40918.758550059996</c:v>
                </c:pt>
                <c:pt idx="6">
                  <c:v>40919.736669999998</c:v>
                </c:pt>
                <c:pt idx="7">
                  <c:v>40920.103110570002</c:v>
                </c:pt>
                <c:pt idx="8">
                  <c:v>40920.469404999996</c:v>
                </c:pt>
                <c:pt idx="9">
                  <c:v>40920.957460999998</c:v>
                </c:pt>
                <c:pt idx="10">
                  <c:v>40921.262304000003</c:v>
                </c:pt>
                <c:pt idx="11">
                  <c:v>40921.627887000002</c:v>
                </c:pt>
                <c:pt idx="12">
                  <c:v>40921.749689000004</c:v>
                </c:pt>
                <c:pt idx="13">
                  <c:v>40921.871446999998</c:v>
                </c:pt>
                <c:pt idx="14">
                  <c:v>40922.054056000001</c:v>
                </c:pt>
                <c:pt idx="15">
                  <c:v>40922.236579999997</c:v>
                </c:pt>
                <c:pt idx="16">
                  <c:v>40922.358192</c:v>
                </c:pt>
                <c:pt idx="17">
                  <c:v>40922.540544999996</c:v>
                </c:pt>
              </c:numCache>
            </c:numRef>
          </c:xVal>
          <c:yVal>
            <c:numRef>
              <c:f>Molczan!$D$4:$D$38</c:f>
              <c:numCache>
                <c:formatCode>yyyy\ mmm\ dd\ hh:mm:ss</c:formatCode>
                <c:ptCount val="35"/>
                <c:pt idx="0">
                  <c:v>40924.458333333336</c:v>
                </c:pt>
                <c:pt idx="1">
                  <c:v>40924.416666666664</c:v>
                </c:pt>
                <c:pt idx="2">
                  <c:v>40924.5</c:v>
                </c:pt>
                <c:pt idx="3">
                  <c:v>40924.375</c:v>
                </c:pt>
                <c:pt idx="4">
                  <c:v>40923.875</c:v>
                </c:pt>
                <c:pt idx="5">
                  <c:v>40923.791666666664</c:v>
                </c:pt>
                <c:pt idx="6">
                  <c:v>40923.534440000003</c:v>
                </c:pt>
                <c:pt idx="7">
                  <c:v>40923.541666666664</c:v>
                </c:pt>
                <c:pt idx="8">
                  <c:v>40923.630820999999</c:v>
                </c:pt>
                <c:pt idx="9">
                  <c:v>40923.636805555558</c:v>
                </c:pt>
                <c:pt idx="10">
                  <c:v>40923.604166666664</c:v>
                </c:pt>
                <c:pt idx="11">
                  <c:v>40923.667543999996</c:v>
                </c:pt>
                <c:pt idx="12">
                  <c:v>40923.680353000003</c:v>
                </c:pt>
                <c:pt idx="13">
                  <c:v>40923.623844000002</c:v>
                </c:pt>
                <c:pt idx="14">
                  <c:v>40923.644889999996</c:v>
                </c:pt>
                <c:pt idx="15">
                  <c:v>40923.593949000002</c:v>
                </c:pt>
                <c:pt idx="16">
                  <c:v>40923.592676</c:v>
                </c:pt>
                <c:pt idx="17">
                  <c:v>40923.608200000002</c:v>
                </c:pt>
              </c:numCache>
            </c:numRef>
          </c:yVal>
          <c:smooth val="0"/>
        </c:ser>
        <c:ser>
          <c:idx val="4"/>
          <c:order val="3"/>
          <c:tx>
            <c:v>T. Molczan: Satevo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xVal>
            <c:numRef>
              <c:f>Molczan!$B$4:$B$38</c:f>
              <c:numCache>
                <c:formatCode>yyyy\ mmm\ dd\ hh:mm:ss</c:formatCode>
                <c:ptCount val="35"/>
                <c:pt idx="0">
                  <c:v>40913.424299760001</c:v>
                </c:pt>
                <c:pt idx="1">
                  <c:v>40914.652503010002</c:v>
                </c:pt>
                <c:pt idx="2">
                  <c:v>40915.51163696</c:v>
                </c:pt>
                <c:pt idx="3">
                  <c:v>40916.921848359998</c:v>
                </c:pt>
                <c:pt idx="4">
                  <c:v>40918.146687280001</c:v>
                </c:pt>
                <c:pt idx="5">
                  <c:v>40918.758550059996</c:v>
                </c:pt>
                <c:pt idx="6">
                  <c:v>40919.736669999998</c:v>
                </c:pt>
                <c:pt idx="7">
                  <c:v>40920.103110570002</c:v>
                </c:pt>
                <c:pt idx="8">
                  <c:v>40920.469404999996</c:v>
                </c:pt>
                <c:pt idx="9">
                  <c:v>40920.957460999998</c:v>
                </c:pt>
                <c:pt idx="10">
                  <c:v>40921.262304000003</c:v>
                </c:pt>
                <c:pt idx="11">
                  <c:v>40921.627887000002</c:v>
                </c:pt>
                <c:pt idx="12">
                  <c:v>40921.749689000004</c:v>
                </c:pt>
                <c:pt idx="13">
                  <c:v>40921.871446999998</c:v>
                </c:pt>
                <c:pt idx="14">
                  <c:v>40922.054056000001</c:v>
                </c:pt>
                <c:pt idx="15">
                  <c:v>40922.236579999997</c:v>
                </c:pt>
                <c:pt idx="16">
                  <c:v>40922.358192</c:v>
                </c:pt>
                <c:pt idx="17">
                  <c:v>40922.540544999996</c:v>
                </c:pt>
              </c:numCache>
            </c:numRef>
          </c:xVal>
          <c:yVal>
            <c:numRef>
              <c:f>Molczan!$G$4:$G$38</c:f>
              <c:numCache>
                <c:formatCode>yyyy\ mmm\ dd\ hh:mm:ss</c:formatCode>
                <c:ptCount val="35"/>
                <c:pt idx="4">
                  <c:v>40924.5</c:v>
                </c:pt>
                <c:pt idx="5">
                  <c:v>40924</c:v>
                </c:pt>
                <c:pt idx="6">
                  <c:v>40923.821970999998</c:v>
                </c:pt>
                <c:pt idx="7">
                  <c:v>40924</c:v>
                </c:pt>
                <c:pt idx="8">
                  <c:v>40923.815843999997</c:v>
                </c:pt>
                <c:pt idx="9">
                  <c:v>40924.097222222219</c:v>
                </c:pt>
                <c:pt idx="10">
                  <c:v>40923.550694444442</c:v>
                </c:pt>
                <c:pt idx="11">
                  <c:v>40923.830975000004</c:v>
                </c:pt>
                <c:pt idx="12">
                  <c:v>40923.900118999998</c:v>
                </c:pt>
                <c:pt idx="13">
                  <c:v>40923.963679</c:v>
                </c:pt>
                <c:pt idx="14">
                  <c:v>40924.047031000002</c:v>
                </c:pt>
                <c:pt idx="15">
                  <c:v>40924.048677999999</c:v>
                </c:pt>
                <c:pt idx="16">
                  <c:v>40923.938402</c:v>
                </c:pt>
                <c:pt idx="17">
                  <c:v>40923.908124000001</c:v>
                </c:pt>
              </c:numCache>
            </c:numRef>
          </c:yVal>
          <c:smooth val="0"/>
        </c:ser>
        <c:ser>
          <c:idx val="2"/>
          <c:order val="4"/>
          <c:tx>
            <c:v>Roscosmos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Roscosmos!$A$4:$A$50</c:f>
              <c:numCache>
                <c:formatCode>yyyy\ mmm\ dd\ hh:mm:ss</c:formatCode>
                <c:ptCount val="47"/>
                <c:pt idx="0">
                  <c:v>40918.960648148146</c:v>
                </c:pt>
                <c:pt idx="1">
                  <c:v>40920.365995370368</c:v>
                </c:pt>
                <c:pt idx="2">
                  <c:v>40921.280821759261</c:v>
                </c:pt>
                <c:pt idx="3">
                  <c:v>40922.297407407408</c:v>
                </c:pt>
              </c:numCache>
            </c:numRef>
          </c:xVal>
          <c:yVal>
            <c:numRef>
              <c:f>Roscosmos!$B$4:$B$50</c:f>
              <c:numCache>
                <c:formatCode>yyyy\ mmm\ dd\ hh:mm:ss</c:formatCode>
                <c:ptCount val="47"/>
                <c:pt idx="0">
                  <c:v>40923.387499999997</c:v>
                </c:pt>
                <c:pt idx="1">
                  <c:v>40923.508333333331</c:v>
                </c:pt>
                <c:pt idx="2">
                  <c:v>40923.681944444441</c:v>
                </c:pt>
                <c:pt idx="3">
                  <c:v>40923.743750000001</c:v>
                </c:pt>
              </c:numCache>
            </c:numRef>
          </c:yVal>
          <c:smooth val="0"/>
        </c:ser>
        <c:ser>
          <c:idx val="7"/>
          <c:order val="5"/>
          <c:tx>
            <c:v>Russian Aerospace Defence Forces</c:v>
          </c:tx>
          <c:spPr>
            <a:ln w="28575">
              <a:noFill/>
            </a:ln>
          </c:spPr>
          <c:marker>
            <c:symbol val="x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RADF!$A$4:$A$50</c:f>
              <c:numCache>
                <c:formatCode>yyyy\ mmm\ dd\ hh:mm:ss</c:formatCode>
                <c:ptCount val="47"/>
                <c:pt idx="0">
                  <c:v>40921.208333333336</c:v>
                </c:pt>
              </c:numCache>
            </c:numRef>
          </c:xVal>
          <c:yVal>
            <c:numRef>
              <c:f>RADF!$B$4:$B$50</c:f>
              <c:numCache>
                <c:formatCode>yyyy\ mmm\ dd\ hh:mm:ss</c:formatCode>
                <c:ptCount val="47"/>
                <c:pt idx="0">
                  <c:v>40923.743750000001</c:v>
                </c:pt>
              </c:numCache>
            </c:numRef>
          </c:yVal>
          <c:smooth val="0"/>
        </c:ser>
        <c:ser>
          <c:idx val="1"/>
          <c:order val="6"/>
          <c:tx>
            <c:v>H. Zimmer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Zimmer!$A$4:$A$50</c:f>
              <c:numCache>
                <c:formatCode>yyyy\ mmm\ dd\ hh:mm:ss</c:formatCode>
                <c:ptCount val="47"/>
                <c:pt idx="0">
                  <c:v>40910.349858200003</c:v>
                </c:pt>
                <c:pt idx="1">
                  <c:v>40913.239987749999</c:v>
                </c:pt>
                <c:pt idx="2">
                  <c:v>40915.388935219999</c:v>
                </c:pt>
                <c:pt idx="3">
                  <c:v>40917.350695059999</c:v>
                </c:pt>
                <c:pt idx="4">
                  <c:v>40919.370000000003</c:v>
                </c:pt>
                <c:pt idx="5">
                  <c:v>40920.347320410001</c:v>
                </c:pt>
                <c:pt idx="6">
                  <c:v>40921.384189814817</c:v>
                </c:pt>
              </c:numCache>
            </c:numRef>
          </c:xVal>
          <c:yVal>
            <c:numRef>
              <c:f>Zimmer!$B$4:$B$50</c:f>
              <c:numCache>
                <c:formatCode>yyyy\ mmm\ dd\ hh:mm:ss</c:formatCode>
                <c:ptCount val="47"/>
                <c:pt idx="0">
                  <c:v>40923.977777777778</c:v>
                </c:pt>
                <c:pt idx="1">
                  <c:v>40923.65625</c:v>
                </c:pt>
                <c:pt idx="2">
                  <c:v>40923.604166666664</c:v>
                </c:pt>
                <c:pt idx="3">
                  <c:v>40923.470833333333</c:v>
                </c:pt>
                <c:pt idx="4">
                  <c:v>40923.65902777778</c:v>
                </c:pt>
                <c:pt idx="5">
                  <c:v>40923.5</c:v>
                </c:pt>
                <c:pt idx="6">
                  <c:v>40923.711805555555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61984"/>
        <c:axId val="142506624"/>
      </c:scatterChart>
      <c:valAx>
        <c:axId val="123161984"/>
        <c:scaling>
          <c:orientation val="minMax"/>
          <c:max val="40925"/>
          <c:min val="40918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Estimate - 2012 UTC</a:t>
                </a:r>
              </a:p>
            </c:rich>
          </c:tx>
          <c:layout>
            <c:manualLayout>
              <c:xMode val="edge"/>
              <c:yMode val="edge"/>
              <c:x val="0.42665779591137648"/>
              <c:y val="0.94950805293135132"/>
            </c:manualLayout>
          </c:layout>
          <c:overlay val="0"/>
        </c:title>
        <c:numFmt formatCode="mmm\ dd" sourceLinked="0"/>
        <c:majorTickMark val="out"/>
        <c:minorTickMark val="none"/>
        <c:tickLblPos val="nextTo"/>
        <c:crossAx val="142506624"/>
        <c:crosses val="autoZero"/>
        <c:crossBetween val="midCat"/>
        <c:majorUnit val="1"/>
        <c:minorUnit val="0.25"/>
      </c:valAx>
      <c:valAx>
        <c:axId val="142506624"/>
        <c:scaling>
          <c:orientation val="minMax"/>
          <c:max val="40925"/>
          <c:min val="40923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 Date of Decay -  2012 UTC</a:t>
                </a:r>
              </a:p>
            </c:rich>
          </c:tx>
          <c:layout>
            <c:manualLayout>
              <c:xMode val="edge"/>
              <c:yMode val="edge"/>
              <c:x val="9.4757783840321245E-3"/>
              <c:y val="0.32366521720377567"/>
            </c:manualLayout>
          </c:layout>
          <c:overlay val="0"/>
        </c:title>
        <c:numFmt formatCode="mmm\ dd" sourceLinked="0"/>
        <c:majorTickMark val="out"/>
        <c:minorTickMark val="none"/>
        <c:tickLblPos val="nextTo"/>
        <c:crossAx val="123161984"/>
        <c:crosses val="autoZero"/>
        <c:crossBetween val="midCat"/>
        <c:majorUnit val="1"/>
        <c:minorUnit val="0.25"/>
      </c:valAx>
      <c:spPr>
        <a:noFill/>
      </c:spPr>
    </c:plotArea>
    <c:legend>
      <c:legendPos val="r"/>
      <c:layout>
        <c:manualLayout>
          <c:xMode val="edge"/>
          <c:yMode val="edge"/>
          <c:x val="0.73290047040774831"/>
          <c:y val="0.11679264454807227"/>
          <c:w val="0.2362896704373221"/>
          <c:h val="0.1894371289147109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Text'!$A$1</c:f>
          <c:strCache>
            <c:ptCount val="1"/>
            <c:pt idx="0">
              <c:v>Evolution of Decay Estimates of Phobos-Grunt (2011-065A / 37872)
Compiled by Ted Molczan, 2012 Jan 14, 15:24 UTC</c:v>
            </c:pt>
          </c:strCache>
        </c:strRef>
      </c:tx>
      <c:layout>
        <c:manualLayout>
          <c:xMode val="edge"/>
          <c:yMode val="edge"/>
          <c:x val="0.15363306809360097"/>
          <c:y val="1.064791810004332E-2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58865137751479E-2"/>
          <c:y val="0.11303439958356613"/>
          <c:w val="0.88556463983437805"/>
          <c:h val="0.79036960480597862"/>
        </c:manualLayout>
      </c:layout>
      <c:scatterChart>
        <c:scatterStyle val="lineMarker"/>
        <c:varyColors val="0"/>
        <c:ser>
          <c:idx val="3"/>
          <c:order val="0"/>
          <c:tx>
            <c:v>The Aerospace Corporation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Aerospace!$A$4:$A$50</c:f>
              <c:numCache>
                <c:formatCode>yyyy\ mmm\ dd\ hh:mm:ss</c:formatCode>
                <c:ptCount val="47"/>
                <c:pt idx="0">
                  <c:v>40918.391491009999</c:v>
                </c:pt>
                <c:pt idx="1">
                  <c:v>40919.370000000003</c:v>
                </c:pt>
                <c:pt idx="2">
                  <c:v>40920.347314814811</c:v>
                </c:pt>
                <c:pt idx="3">
                  <c:v>40921.445127314815</c:v>
                </c:pt>
                <c:pt idx="4">
                  <c:v>40922.358194444445</c:v>
                </c:pt>
              </c:numCache>
            </c:numRef>
          </c:xVal>
          <c:yVal>
            <c:numRef>
              <c:f>Aerospace!$B$4:$B$50</c:f>
              <c:numCache>
                <c:formatCode>yyyy\ mmm\ dd\ hh:mm:ss</c:formatCode>
                <c:ptCount val="47"/>
                <c:pt idx="0">
                  <c:v>40924.354166666664</c:v>
                </c:pt>
                <c:pt idx="1">
                  <c:v>40924.10833333333</c:v>
                </c:pt>
                <c:pt idx="2">
                  <c:v>40923.747916666667</c:v>
                </c:pt>
                <c:pt idx="3">
                  <c:v>40923.744444444441</c:v>
                </c:pt>
                <c:pt idx="4">
                  <c:v>40923.927777777775</c:v>
                </c:pt>
              </c:numCache>
            </c:numRef>
          </c:yVal>
          <c:smooth val="0"/>
        </c:ser>
        <c:ser>
          <c:idx val="6"/>
          <c:order val="1"/>
          <c:tx>
            <c:v>A. Lavari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Lavari!$B$4:$B$50</c:f>
              <c:numCache>
                <c:formatCode>yyyy\ mmm\ dd\ hh:mm:ss</c:formatCode>
                <c:ptCount val="47"/>
                <c:pt idx="0">
                  <c:v>40921.018427299998</c:v>
                </c:pt>
              </c:numCache>
            </c:numRef>
          </c:xVal>
          <c:yVal>
            <c:numRef>
              <c:f>Lavari!$C$4:$C$50</c:f>
              <c:numCache>
                <c:formatCode>yyyy\ mmm\ dd\ hh:mm:ss</c:formatCode>
                <c:ptCount val="47"/>
                <c:pt idx="0">
                  <c:v>40924.125</c:v>
                </c:pt>
              </c:numCache>
            </c:numRef>
          </c:yVal>
          <c:smooth val="0"/>
        </c:ser>
        <c:ser>
          <c:idx val="5"/>
          <c:order val="2"/>
          <c:tx>
            <c:v>T. Molczan: Satana+Satevo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Molczan!$B$4:$B$38</c:f>
              <c:numCache>
                <c:formatCode>yyyy\ mmm\ dd\ hh:mm:ss</c:formatCode>
                <c:ptCount val="35"/>
                <c:pt idx="0">
                  <c:v>40913.424299760001</c:v>
                </c:pt>
                <c:pt idx="1">
                  <c:v>40914.652503010002</c:v>
                </c:pt>
                <c:pt idx="2">
                  <c:v>40915.51163696</c:v>
                </c:pt>
                <c:pt idx="3">
                  <c:v>40916.921848359998</c:v>
                </c:pt>
                <c:pt idx="4">
                  <c:v>40918.146687280001</c:v>
                </c:pt>
                <c:pt idx="5">
                  <c:v>40918.758550059996</c:v>
                </c:pt>
                <c:pt idx="6">
                  <c:v>40919.736669999998</c:v>
                </c:pt>
                <c:pt idx="7">
                  <c:v>40920.103110570002</c:v>
                </c:pt>
                <c:pt idx="8">
                  <c:v>40920.469404999996</c:v>
                </c:pt>
                <c:pt idx="9">
                  <c:v>40920.957460999998</c:v>
                </c:pt>
                <c:pt idx="10">
                  <c:v>40921.262304000003</c:v>
                </c:pt>
                <c:pt idx="11">
                  <c:v>40921.627887000002</c:v>
                </c:pt>
                <c:pt idx="12">
                  <c:v>40921.749689000004</c:v>
                </c:pt>
                <c:pt idx="13">
                  <c:v>40921.871446999998</c:v>
                </c:pt>
                <c:pt idx="14">
                  <c:v>40922.054056000001</c:v>
                </c:pt>
                <c:pt idx="15">
                  <c:v>40922.236579999997</c:v>
                </c:pt>
                <c:pt idx="16">
                  <c:v>40922.358192</c:v>
                </c:pt>
                <c:pt idx="17">
                  <c:v>40922.540544999996</c:v>
                </c:pt>
              </c:numCache>
            </c:numRef>
          </c:xVal>
          <c:yVal>
            <c:numRef>
              <c:f>Molczan!$D$4:$D$38</c:f>
              <c:numCache>
                <c:formatCode>yyyy\ mmm\ dd\ hh:mm:ss</c:formatCode>
                <c:ptCount val="35"/>
                <c:pt idx="0">
                  <c:v>40924.458333333336</c:v>
                </c:pt>
                <c:pt idx="1">
                  <c:v>40924.416666666664</c:v>
                </c:pt>
                <c:pt idx="2">
                  <c:v>40924.5</c:v>
                </c:pt>
                <c:pt idx="3">
                  <c:v>40924.375</c:v>
                </c:pt>
                <c:pt idx="4">
                  <c:v>40923.875</c:v>
                </c:pt>
                <c:pt idx="5">
                  <c:v>40923.791666666664</c:v>
                </c:pt>
                <c:pt idx="6">
                  <c:v>40923.534440000003</c:v>
                </c:pt>
                <c:pt idx="7">
                  <c:v>40923.541666666664</c:v>
                </c:pt>
                <c:pt idx="8">
                  <c:v>40923.630820999999</c:v>
                </c:pt>
                <c:pt idx="9">
                  <c:v>40923.636805555558</c:v>
                </c:pt>
                <c:pt idx="10">
                  <c:v>40923.604166666664</c:v>
                </c:pt>
                <c:pt idx="11">
                  <c:v>40923.667543999996</c:v>
                </c:pt>
                <c:pt idx="12">
                  <c:v>40923.680353000003</c:v>
                </c:pt>
                <c:pt idx="13">
                  <c:v>40923.623844000002</c:v>
                </c:pt>
                <c:pt idx="14">
                  <c:v>40923.644889999996</c:v>
                </c:pt>
                <c:pt idx="15">
                  <c:v>40923.593949000002</c:v>
                </c:pt>
                <c:pt idx="16">
                  <c:v>40923.592676</c:v>
                </c:pt>
                <c:pt idx="17">
                  <c:v>40923.608200000002</c:v>
                </c:pt>
              </c:numCache>
            </c:numRef>
          </c:yVal>
          <c:smooth val="0"/>
        </c:ser>
        <c:ser>
          <c:idx val="4"/>
          <c:order val="3"/>
          <c:tx>
            <c:v>T. Molczan: Satevo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xVal>
            <c:numRef>
              <c:f>Molczan!$B$4:$B$38</c:f>
              <c:numCache>
                <c:formatCode>yyyy\ mmm\ dd\ hh:mm:ss</c:formatCode>
                <c:ptCount val="35"/>
                <c:pt idx="0">
                  <c:v>40913.424299760001</c:v>
                </c:pt>
                <c:pt idx="1">
                  <c:v>40914.652503010002</c:v>
                </c:pt>
                <c:pt idx="2">
                  <c:v>40915.51163696</c:v>
                </c:pt>
                <c:pt idx="3">
                  <c:v>40916.921848359998</c:v>
                </c:pt>
                <c:pt idx="4">
                  <c:v>40918.146687280001</c:v>
                </c:pt>
                <c:pt idx="5">
                  <c:v>40918.758550059996</c:v>
                </c:pt>
                <c:pt idx="6">
                  <c:v>40919.736669999998</c:v>
                </c:pt>
                <c:pt idx="7">
                  <c:v>40920.103110570002</c:v>
                </c:pt>
                <c:pt idx="8">
                  <c:v>40920.469404999996</c:v>
                </c:pt>
                <c:pt idx="9">
                  <c:v>40920.957460999998</c:v>
                </c:pt>
                <c:pt idx="10">
                  <c:v>40921.262304000003</c:v>
                </c:pt>
                <c:pt idx="11">
                  <c:v>40921.627887000002</c:v>
                </c:pt>
                <c:pt idx="12">
                  <c:v>40921.749689000004</c:v>
                </c:pt>
                <c:pt idx="13">
                  <c:v>40921.871446999998</c:v>
                </c:pt>
                <c:pt idx="14">
                  <c:v>40922.054056000001</c:v>
                </c:pt>
                <c:pt idx="15">
                  <c:v>40922.236579999997</c:v>
                </c:pt>
                <c:pt idx="16">
                  <c:v>40922.358192</c:v>
                </c:pt>
                <c:pt idx="17">
                  <c:v>40922.540544999996</c:v>
                </c:pt>
              </c:numCache>
            </c:numRef>
          </c:xVal>
          <c:yVal>
            <c:numRef>
              <c:f>Molczan!$G$4:$G$38</c:f>
              <c:numCache>
                <c:formatCode>yyyy\ mmm\ dd\ hh:mm:ss</c:formatCode>
                <c:ptCount val="35"/>
                <c:pt idx="4">
                  <c:v>40924.5</c:v>
                </c:pt>
                <c:pt idx="5">
                  <c:v>40924</c:v>
                </c:pt>
                <c:pt idx="6">
                  <c:v>40923.821970999998</c:v>
                </c:pt>
                <c:pt idx="7">
                  <c:v>40924</c:v>
                </c:pt>
                <c:pt idx="8">
                  <c:v>40923.815843999997</c:v>
                </c:pt>
                <c:pt idx="9">
                  <c:v>40924.097222222219</c:v>
                </c:pt>
                <c:pt idx="10">
                  <c:v>40923.550694444442</c:v>
                </c:pt>
                <c:pt idx="11">
                  <c:v>40923.830975000004</c:v>
                </c:pt>
                <c:pt idx="12">
                  <c:v>40923.900118999998</c:v>
                </c:pt>
                <c:pt idx="13">
                  <c:v>40923.963679</c:v>
                </c:pt>
                <c:pt idx="14">
                  <c:v>40924.047031000002</c:v>
                </c:pt>
                <c:pt idx="15">
                  <c:v>40924.048677999999</c:v>
                </c:pt>
                <c:pt idx="16">
                  <c:v>40923.938402</c:v>
                </c:pt>
                <c:pt idx="17">
                  <c:v>40923.908124000001</c:v>
                </c:pt>
              </c:numCache>
            </c:numRef>
          </c:yVal>
          <c:smooth val="0"/>
        </c:ser>
        <c:ser>
          <c:idx val="2"/>
          <c:order val="4"/>
          <c:tx>
            <c:v>Roscosmos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Roscosmos!$A$4:$A$50</c:f>
              <c:numCache>
                <c:formatCode>yyyy\ mmm\ dd\ hh:mm:ss</c:formatCode>
                <c:ptCount val="47"/>
                <c:pt idx="0">
                  <c:v>40918.960648148146</c:v>
                </c:pt>
                <c:pt idx="1">
                  <c:v>40920.365995370368</c:v>
                </c:pt>
                <c:pt idx="2">
                  <c:v>40921.280821759261</c:v>
                </c:pt>
                <c:pt idx="3">
                  <c:v>40922.297407407408</c:v>
                </c:pt>
              </c:numCache>
            </c:numRef>
          </c:xVal>
          <c:yVal>
            <c:numRef>
              <c:f>Roscosmos!$B$4:$B$50</c:f>
              <c:numCache>
                <c:formatCode>yyyy\ mmm\ dd\ hh:mm:ss</c:formatCode>
                <c:ptCount val="47"/>
                <c:pt idx="0">
                  <c:v>40923.387499999997</c:v>
                </c:pt>
                <c:pt idx="1">
                  <c:v>40923.508333333331</c:v>
                </c:pt>
                <c:pt idx="2">
                  <c:v>40923.681944444441</c:v>
                </c:pt>
                <c:pt idx="3">
                  <c:v>40923.743750000001</c:v>
                </c:pt>
              </c:numCache>
            </c:numRef>
          </c:yVal>
          <c:smooth val="0"/>
        </c:ser>
        <c:ser>
          <c:idx val="7"/>
          <c:order val="5"/>
          <c:tx>
            <c:v>Russian Aerospace Defence Forces</c:v>
          </c:tx>
          <c:spPr>
            <a:ln w="28575">
              <a:noFill/>
            </a:ln>
          </c:spPr>
          <c:marker>
            <c:symbol val="x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RADF!$A$4:$A$50</c:f>
              <c:numCache>
                <c:formatCode>yyyy\ mmm\ dd\ hh:mm:ss</c:formatCode>
                <c:ptCount val="47"/>
                <c:pt idx="0">
                  <c:v>40921.208333333336</c:v>
                </c:pt>
              </c:numCache>
            </c:numRef>
          </c:xVal>
          <c:yVal>
            <c:numRef>
              <c:f>RADF!$B$4:$B$50</c:f>
              <c:numCache>
                <c:formatCode>yyyy\ mmm\ dd\ hh:mm:ss</c:formatCode>
                <c:ptCount val="47"/>
                <c:pt idx="0">
                  <c:v>40923.743750000001</c:v>
                </c:pt>
              </c:numCache>
            </c:numRef>
          </c:yVal>
          <c:smooth val="0"/>
        </c:ser>
        <c:ser>
          <c:idx val="1"/>
          <c:order val="6"/>
          <c:tx>
            <c:v>H. Zimmer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Zimmer!$A$4:$A$50</c:f>
              <c:numCache>
                <c:formatCode>yyyy\ mmm\ dd\ hh:mm:ss</c:formatCode>
                <c:ptCount val="47"/>
                <c:pt idx="0">
                  <c:v>40910.349858200003</c:v>
                </c:pt>
                <c:pt idx="1">
                  <c:v>40913.239987749999</c:v>
                </c:pt>
                <c:pt idx="2">
                  <c:v>40915.388935219999</c:v>
                </c:pt>
                <c:pt idx="3">
                  <c:v>40917.350695059999</c:v>
                </c:pt>
                <c:pt idx="4">
                  <c:v>40919.370000000003</c:v>
                </c:pt>
                <c:pt idx="5">
                  <c:v>40920.347320410001</c:v>
                </c:pt>
                <c:pt idx="6">
                  <c:v>40921.384189814817</c:v>
                </c:pt>
              </c:numCache>
            </c:numRef>
          </c:xVal>
          <c:yVal>
            <c:numRef>
              <c:f>Zimmer!$B$4:$B$50</c:f>
              <c:numCache>
                <c:formatCode>yyyy\ mmm\ dd\ hh:mm:ss</c:formatCode>
                <c:ptCount val="47"/>
                <c:pt idx="0">
                  <c:v>40923.977777777778</c:v>
                </c:pt>
                <c:pt idx="1">
                  <c:v>40923.65625</c:v>
                </c:pt>
                <c:pt idx="2">
                  <c:v>40923.604166666664</c:v>
                </c:pt>
                <c:pt idx="3">
                  <c:v>40923.470833333333</c:v>
                </c:pt>
                <c:pt idx="4">
                  <c:v>40923.65902777778</c:v>
                </c:pt>
                <c:pt idx="5">
                  <c:v>40923.5</c:v>
                </c:pt>
                <c:pt idx="6">
                  <c:v>40923.711805555555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777216"/>
        <c:axId val="146998016"/>
      </c:scatterChart>
      <c:valAx>
        <c:axId val="146777216"/>
        <c:scaling>
          <c:orientation val="minMax"/>
          <c:max val="40925"/>
          <c:min val="4091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Estimate - 2012 UTC</a:t>
                </a:r>
              </a:p>
            </c:rich>
          </c:tx>
          <c:layout>
            <c:manualLayout>
              <c:xMode val="edge"/>
              <c:yMode val="edge"/>
              <c:x val="0.42665779591137648"/>
              <c:y val="0.94950805293135132"/>
            </c:manualLayout>
          </c:layout>
          <c:overlay val="0"/>
        </c:title>
        <c:numFmt formatCode="mmm\ dd" sourceLinked="0"/>
        <c:majorTickMark val="out"/>
        <c:minorTickMark val="none"/>
        <c:tickLblPos val="nextTo"/>
        <c:crossAx val="146998016"/>
        <c:crosses val="autoZero"/>
        <c:crossBetween val="midCat"/>
        <c:majorUnit val="1"/>
        <c:minorUnit val="0.25"/>
      </c:valAx>
      <c:valAx>
        <c:axId val="146998016"/>
        <c:scaling>
          <c:orientation val="minMax"/>
          <c:max val="40925"/>
          <c:min val="40923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 Date of Decay -  2012 UTC</a:t>
                </a:r>
              </a:p>
            </c:rich>
          </c:tx>
          <c:layout>
            <c:manualLayout>
              <c:xMode val="edge"/>
              <c:yMode val="edge"/>
              <c:x val="9.4757783840321245E-3"/>
              <c:y val="0.32366521720377567"/>
            </c:manualLayout>
          </c:layout>
          <c:overlay val="0"/>
        </c:title>
        <c:numFmt formatCode="mmm\ dd" sourceLinked="0"/>
        <c:majorTickMark val="out"/>
        <c:minorTickMark val="none"/>
        <c:tickLblPos val="nextTo"/>
        <c:crossAx val="146777216"/>
        <c:crosses val="autoZero"/>
        <c:crossBetween val="midCat"/>
        <c:majorUnit val="1"/>
        <c:minorUnit val="0.25"/>
      </c:valAx>
      <c:spPr>
        <a:noFill/>
      </c:spPr>
    </c:plotArea>
    <c:legend>
      <c:legendPos val="r"/>
      <c:layout>
        <c:manualLayout>
          <c:xMode val="edge"/>
          <c:yMode val="edge"/>
          <c:x val="0.73730187885845255"/>
          <c:y val="0.11679264454807227"/>
          <c:w val="0.23088344700750435"/>
          <c:h val="0.18944843666386363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'Chart Text'!$A$1</c:f>
          <c:strCache>
            <c:ptCount val="1"/>
            <c:pt idx="0">
              <c:v>Evolution of Decay Estimates of Phobos-Grunt (2011-065A / 37872)
Compiled by Ted Molczan, 2012 Jan 14, 15:24 UTC</c:v>
            </c:pt>
          </c:strCache>
        </c:strRef>
      </c:tx>
      <c:layout>
        <c:manualLayout>
          <c:xMode val="edge"/>
          <c:yMode val="edge"/>
          <c:x val="0.15216593194336622"/>
          <c:y val="1.4693225543409016E-2"/>
        </c:manualLayout>
      </c:layout>
      <c:overlay val="0"/>
      <c:txPr>
        <a:bodyPr/>
        <a:lstStyle/>
        <a:p>
          <a:pPr algn="ctr"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7658865137751479E-2"/>
          <c:y val="0.11303439958356613"/>
          <c:w val="0.88556463983437805"/>
          <c:h val="0.79036960480597862"/>
        </c:manualLayout>
      </c:layout>
      <c:scatterChart>
        <c:scatterStyle val="lineMarker"/>
        <c:varyColors val="0"/>
        <c:ser>
          <c:idx val="3"/>
          <c:order val="0"/>
          <c:tx>
            <c:v>The Aerospace Corporation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Aerospace!$A$4:$A$50</c:f>
              <c:numCache>
                <c:formatCode>yyyy\ mmm\ dd\ hh:mm:ss</c:formatCode>
                <c:ptCount val="47"/>
                <c:pt idx="0">
                  <c:v>40918.391491009999</c:v>
                </c:pt>
                <c:pt idx="1">
                  <c:v>40919.370000000003</c:v>
                </c:pt>
                <c:pt idx="2">
                  <c:v>40920.347314814811</c:v>
                </c:pt>
                <c:pt idx="3">
                  <c:v>40921.445127314815</c:v>
                </c:pt>
                <c:pt idx="4">
                  <c:v>40922.358194444445</c:v>
                </c:pt>
              </c:numCache>
            </c:numRef>
          </c:xVal>
          <c:yVal>
            <c:numRef>
              <c:f>Aerospace!$B$4:$B$50</c:f>
              <c:numCache>
                <c:formatCode>yyyy\ mmm\ dd\ hh:mm:ss</c:formatCode>
                <c:ptCount val="47"/>
                <c:pt idx="0">
                  <c:v>40924.354166666664</c:v>
                </c:pt>
                <c:pt idx="1">
                  <c:v>40924.10833333333</c:v>
                </c:pt>
                <c:pt idx="2">
                  <c:v>40923.747916666667</c:v>
                </c:pt>
                <c:pt idx="3">
                  <c:v>40923.744444444441</c:v>
                </c:pt>
                <c:pt idx="4">
                  <c:v>40923.927777777775</c:v>
                </c:pt>
              </c:numCache>
            </c:numRef>
          </c:yVal>
          <c:smooth val="0"/>
        </c:ser>
        <c:ser>
          <c:idx val="7"/>
          <c:order val="1"/>
          <c:tx>
            <c:v>A. Lavari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C00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Lavari!$B$4:$B$50</c:f>
              <c:numCache>
                <c:formatCode>yyyy\ mmm\ dd\ hh:mm:ss</c:formatCode>
                <c:ptCount val="47"/>
                <c:pt idx="0">
                  <c:v>40921.018427299998</c:v>
                </c:pt>
              </c:numCache>
            </c:numRef>
          </c:xVal>
          <c:yVal>
            <c:numRef>
              <c:f>Lavari!$C$4:$C$50</c:f>
              <c:numCache>
                <c:formatCode>yyyy\ mmm\ dd\ hh:mm:ss</c:formatCode>
                <c:ptCount val="47"/>
                <c:pt idx="0">
                  <c:v>40924.125</c:v>
                </c:pt>
              </c:numCache>
            </c:numRef>
          </c:yVal>
          <c:smooth val="0"/>
        </c:ser>
        <c:ser>
          <c:idx val="5"/>
          <c:order val="2"/>
          <c:tx>
            <c:v>T. Molczan: Satana+Satevo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Molczan!$B$4:$B$38</c:f>
              <c:numCache>
                <c:formatCode>yyyy\ mmm\ dd\ hh:mm:ss</c:formatCode>
                <c:ptCount val="35"/>
                <c:pt idx="0">
                  <c:v>40913.424299760001</c:v>
                </c:pt>
                <c:pt idx="1">
                  <c:v>40914.652503010002</c:v>
                </c:pt>
                <c:pt idx="2">
                  <c:v>40915.51163696</c:v>
                </c:pt>
                <c:pt idx="3">
                  <c:v>40916.921848359998</c:v>
                </c:pt>
                <c:pt idx="4">
                  <c:v>40918.146687280001</c:v>
                </c:pt>
                <c:pt idx="5">
                  <c:v>40918.758550059996</c:v>
                </c:pt>
                <c:pt idx="6">
                  <c:v>40919.736669999998</c:v>
                </c:pt>
                <c:pt idx="7">
                  <c:v>40920.103110570002</c:v>
                </c:pt>
                <c:pt idx="8">
                  <c:v>40920.469404999996</c:v>
                </c:pt>
                <c:pt idx="9">
                  <c:v>40920.957460999998</c:v>
                </c:pt>
                <c:pt idx="10">
                  <c:v>40921.262304000003</c:v>
                </c:pt>
                <c:pt idx="11">
                  <c:v>40921.627887000002</c:v>
                </c:pt>
                <c:pt idx="12">
                  <c:v>40921.749689000004</c:v>
                </c:pt>
                <c:pt idx="13">
                  <c:v>40921.871446999998</c:v>
                </c:pt>
                <c:pt idx="14">
                  <c:v>40922.054056000001</c:v>
                </c:pt>
                <c:pt idx="15">
                  <c:v>40922.236579999997</c:v>
                </c:pt>
                <c:pt idx="16">
                  <c:v>40922.358192</c:v>
                </c:pt>
                <c:pt idx="17">
                  <c:v>40922.540544999996</c:v>
                </c:pt>
              </c:numCache>
            </c:numRef>
          </c:xVal>
          <c:yVal>
            <c:numRef>
              <c:f>Molczan!$D$4:$D$38</c:f>
              <c:numCache>
                <c:formatCode>yyyy\ mmm\ dd\ hh:mm:ss</c:formatCode>
                <c:ptCount val="35"/>
                <c:pt idx="0">
                  <c:v>40924.458333333336</c:v>
                </c:pt>
                <c:pt idx="1">
                  <c:v>40924.416666666664</c:v>
                </c:pt>
                <c:pt idx="2">
                  <c:v>40924.5</c:v>
                </c:pt>
                <c:pt idx="3">
                  <c:v>40924.375</c:v>
                </c:pt>
                <c:pt idx="4">
                  <c:v>40923.875</c:v>
                </c:pt>
                <c:pt idx="5">
                  <c:v>40923.791666666664</c:v>
                </c:pt>
                <c:pt idx="6">
                  <c:v>40923.534440000003</c:v>
                </c:pt>
                <c:pt idx="7">
                  <c:v>40923.541666666664</c:v>
                </c:pt>
                <c:pt idx="8">
                  <c:v>40923.630820999999</c:v>
                </c:pt>
                <c:pt idx="9">
                  <c:v>40923.636805555558</c:v>
                </c:pt>
                <c:pt idx="10">
                  <c:v>40923.604166666664</c:v>
                </c:pt>
                <c:pt idx="11">
                  <c:v>40923.667543999996</c:v>
                </c:pt>
                <c:pt idx="12">
                  <c:v>40923.680353000003</c:v>
                </c:pt>
                <c:pt idx="13">
                  <c:v>40923.623844000002</c:v>
                </c:pt>
                <c:pt idx="14">
                  <c:v>40923.644889999996</c:v>
                </c:pt>
                <c:pt idx="15">
                  <c:v>40923.593949000002</c:v>
                </c:pt>
                <c:pt idx="16">
                  <c:v>40923.592676</c:v>
                </c:pt>
                <c:pt idx="17">
                  <c:v>40923.608200000002</c:v>
                </c:pt>
              </c:numCache>
            </c:numRef>
          </c:yVal>
          <c:smooth val="0"/>
        </c:ser>
        <c:ser>
          <c:idx val="4"/>
          <c:order val="3"/>
          <c:tx>
            <c:v>T. Molczan: Satevo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002060"/>
                </a:solidFill>
              </a:ln>
            </c:spPr>
          </c:marker>
          <c:xVal>
            <c:numRef>
              <c:f>Molczan!$B$4:$B$38</c:f>
              <c:numCache>
                <c:formatCode>yyyy\ mmm\ dd\ hh:mm:ss</c:formatCode>
                <c:ptCount val="35"/>
                <c:pt idx="0">
                  <c:v>40913.424299760001</c:v>
                </c:pt>
                <c:pt idx="1">
                  <c:v>40914.652503010002</c:v>
                </c:pt>
                <c:pt idx="2">
                  <c:v>40915.51163696</c:v>
                </c:pt>
                <c:pt idx="3">
                  <c:v>40916.921848359998</c:v>
                </c:pt>
                <c:pt idx="4">
                  <c:v>40918.146687280001</c:v>
                </c:pt>
                <c:pt idx="5">
                  <c:v>40918.758550059996</c:v>
                </c:pt>
                <c:pt idx="6">
                  <c:v>40919.736669999998</c:v>
                </c:pt>
                <c:pt idx="7">
                  <c:v>40920.103110570002</c:v>
                </c:pt>
                <c:pt idx="8">
                  <c:v>40920.469404999996</c:v>
                </c:pt>
                <c:pt idx="9">
                  <c:v>40920.957460999998</c:v>
                </c:pt>
                <c:pt idx="10">
                  <c:v>40921.262304000003</c:v>
                </c:pt>
                <c:pt idx="11">
                  <c:v>40921.627887000002</c:v>
                </c:pt>
                <c:pt idx="12">
                  <c:v>40921.749689000004</c:v>
                </c:pt>
                <c:pt idx="13">
                  <c:v>40921.871446999998</c:v>
                </c:pt>
                <c:pt idx="14">
                  <c:v>40922.054056000001</c:v>
                </c:pt>
                <c:pt idx="15">
                  <c:v>40922.236579999997</c:v>
                </c:pt>
                <c:pt idx="16">
                  <c:v>40922.358192</c:v>
                </c:pt>
                <c:pt idx="17">
                  <c:v>40922.540544999996</c:v>
                </c:pt>
              </c:numCache>
            </c:numRef>
          </c:xVal>
          <c:yVal>
            <c:numRef>
              <c:f>Molczan!$G$4:$G$38</c:f>
              <c:numCache>
                <c:formatCode>yyyy\ mmm\ dd\ hh:mm:ss</c:formatCode>
                <c:ptCount val="35"/>
                <c:pt idx="4">
                  <c:v>40924.5</c:v>
                </c:pt>
                <c:pt idx="5">
                  <c:v>40924</c:v>
                </c:pt>
                <c:pt idx="6">
                  <c:v>40923.821970999998</c:v>
                </c:pt>
                <c:pt idx="7">
                  <c:v>40924</c:v>
                </c:pt>
                <c:pt idx="8">
                  <c:v>40923.815843999997</c:v>
                </c:pt>
                <c:pt idx="9">
                  <c:v>40924.097222222219</c:v>
                </c:pt>
                <c:pt idx="10">
                  <c:v>40923.550694444442</c:v>
                </c:pt>
                <c:pt idx="11">
                  <c:v>40923.830975000004</c:v>
                </c:pt>
                <c:pt idx="12">
                  <c:v>40923.900118999998</c:v>
                </c:pt>
                <c:pt idx="13">
                  <c:v>40923.963679</c:v>
                </c:pt>
                <c:pt idx="14">
                  <c:v>40924.047031000002</c:v>
                </c:pt>
                <c:pt idx="15">
                  <c:v>40924.048677999999</c:v>
                </c:pt>
                <c:pt idx="16">
                  <c:v>40923.938402</c:v>
                </c:pt>
                <c:pt idx="17">
                  <c:v>40923.908124000001</c:v>
                </c:pt>
              </c:numCache>
            </c:numRef>
          </c:yVal>
          <c:smooth val="0"/>
        </c:ser>
        <c:ser>
          <c:idx val="2"/>
          <c:order val="4"/>
          <c:tx>
            <c:v>Roscosmos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Roscosmos!$A$4:$A$50</c:f>
              <c:numCache>
                <c:formatCode>yyyy\ mmm\ dd\ hh:mm:ss</c:formatCode>
                <c:ptCount val="47"/>
                <c:pt idx="0">
                  <c:v>40918.960648148146</c:v>
                </c:pt>
                <c:pt idx="1">
                  <c:v>40920.365995370368</c:v>
                </c:pt>
                <c:pt idx="2">
                  <c:v>40921.280821759261</c:v>
                </c:pt>
                <c:pt idx="3">
                  <c:v>40922.297407407408</c:v>
                </c:pt>
              </c:numCache>
            </c:numRef>
          </c:xVal>
          <c:yVal>
            <c:numRef>
              <c:f>Roscosmos!$B$4:$B$50</c:f>
              <c:numCache>
                <c:formatCode>yyyy\ mmm\ dd\ hh:mm:ss</c:formatCode>
                <c:ptCount val="47"/>
                <c:pt idx="0">
                  <c:v>40923.387499999997</c:v>
                </c:pt>
                <c:pt idx="1">
                  <c:v>40923.508333333331</c:v>
                </c:pt>
                <c:pt idx="2">
                  <c:v>40923.681944444441</c:v>
                </c:pt>
                <c:pt idx="3">
                  <c:v>40923.743750000001</c:v>
                </c:pt>
              </c:numCache>
            </c:numRef>
          </c:yVal>
          <c:smooth val="0"/>
        </c:ser>
        <c:ser>
          <c:idx val="8"/>
          <c:order val="5"/>
          <c:tx>
            <c:v>Russian Aerospace Defence Forces</c:v>
          </c:tx>
          <c:spPr>
            <a:ln w="28575">
              <a:noFill/>
            </a:ln>
          </c:spPr>
          <c:marker>
            <c:symbol val="x"/>
            <c:size val="5"/>
            <c:spPr>
              <a:ln>
                <a:solidFill>
                  <a:schemeClr val="tx1"/>
                </a:solidFill>
              </a:ln>
            </c:spPr>
          </c:marker>
          <c:xVal>
            <c:numRef>
              <c:f>RADF!$A$4:$A$50</c:f>
              <c:numCache>
                <c:formatCode>yyyy\ mmm\ dd\ hh:mm:ss</c:formatCode>
                <c:ptCount val="47"/>
                <c:pt idx="0">
                  <c:v>40921.208333333336</c:v>
                </c:pt>
              </c:numCache>
            </c:numRef>
          </c:xVal>
          <c:yVal>
            <c:numRef>
              <c:f>RADF!$B$4:$B$50</c:f>
              <c:numCache>
                <c:formatCode>yyyy\ mmm\ dd\ hh:mm:ss</c:formatCode>
                <c:ptCount val="47"/>
                <c:pt idx="0">
                  <c:v>40923.743750000001</c:v>
                </c:pt>
              </c:numCache>
            </c:numRef>
          </c:yVal>
          <c:smooth val="0"/>
        </c:ser>
        <c:ser>
          <c:idx val="6"/>
          <c:order val="6"/>
          <c:tx>
            <c:v>P. Salanitri</c:v>
          </c:tx>
          <c:spPr>
            <a:ln w="28575">
              <a:noFill/>
            </a:ln>
          </c:spPr>
          <c:marker>
            <c:spPr>
              <a:ln>
                <a:solidFill>
                  <a:srgbClr val="7030A0"/>
                </a:solidFill>
              </a:ln>
            </c:spPr>
          </c:marker>
          <c:xVal>
            <c:numRef>
              <c:f>Salanitri!$A$4:$A$50</c:f>
              <c:numCache>
                <c:formatCode>General</c:formatCode>
                <c:ptCount val="47"/>
                <c:pt idx="0" formatCode="yyyy\ mmm\ dd\ hh:mm:ss">
                  <c:v>40914.546527777777</c:v>
                </c:pt>
              </c:numCache>
            </c:numRef>
          </c:xVal>
          <c:yVal>
            <c:numRef>
              <c:f>Salanitri!$B$4:$B$50</c:f>
              <c:numCache>
                <c:formatCode>General</c:formatCode>
                <c:ptCount val="47"/>
                <c:pt idx="0" formatCode="yyyy\ mmm\ dd\ hh:mm:ss">
                  <c:v>40925.041666666664</c:v>
                </c:pt>
              </c:numCache>
            </c:numRef>
          </c:yVal>
          <c:smooth val="0"/>
        </c:ser>
        <c:ser>
          <c:idx val="1"/>
          <c:order val="7"/>
          <c:tx>
            <c:v>H. Zimmer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Zimmer!$A$4:$A$50</c:f>
              <c:numCache>
                <c:formatCode>yyyy\ mmm\ dd\ hh:mm:ss</c:formatCode>
                <c:ptCount val="47"/>
                <c:pt idx="0">
                  <c:v>40910.349858200003</c:v>
                </c:pt>
                <c:pt idx="1">
                  <c:v>40913.239987749999</c:v>
                </c:pt>
                <c:pt idx="2">
                  <c:v>40915.388935219999</c:v>
                </c:pt>
                <c:pt idx="3">
                  <c:v>40917.350695059999</c:v>
                </c:pt>
                <c:pt idx="4">
                  <c:v>40919.370000000003</c:v>
                </c:pt>
                <c:pt idx="5">
                  <c:v>40920.347320410001</c:v>
                </c:pt>
                <c:pt idx="6">
                  <c:v>40921.384189814817</c:v>
                </c:pt>
              </c:numCache>
            </c:numRef>
          </c:xVal>
          <c:yVal>
            <c:numRef>
              <c:f>Zimmer!$B$4:$B$50</c:f>
              <c:numCache>
                <c:formatCode>yyyy\ mmm\ dd\ hh:mm:ss</c:formatCode>
                <c:ptCount val="47"/>
                <c:pt idx="0">
                  <c:v>40923.977777777778</c:v>
                </c:pt>
                <c:pt idx="1">
                  <c:v>40923.65625</c:v>
                </c:pt>
                <c:pt idx="2">
                  <c:v>40923.604166666664</c:v>
                </c:pt>
                <c:pt idx="3">
                  <c:v>40923.470833333333</c:v>
                </c:pt>
                <c:pt idx="4">
                  <c:v>40923.65902777778</c:v>
                </c:pt>
                <c:pt idx="5">
                  <c:v>40923.5</c:v>
                </c:pt>
                <c:pt idx="6">
                  <c:v>40923.711805555555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97312"/>
        <c:axId val="149755776"/>
      </c:scatterChart>
      <c:valAx>
        <c:axId val="147197312"/>
        <c:scaling>
          <c:orientation val="minMax"/>
          <c:max val="40926"/>
          <c:min val="40909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of Estimate - 2012 UTC</a:t>
                </a:r>
              </a:p>
            </c:rich>
          </c:tx>
          <c:layout>
            <c:manualLayout>
              <c:xMode val="edge"/>
              <c:yMode val="edge"/>
              <c:x val="0.42665779591137648"/>
              <c:y val="0.94950805293135132"/>
            </c:manualLayout>
          </c:layout>
          <c:overlay val="0"/>
        </c:title>
        <c:numFmt formatCode="mmm\ dd" sourceLinked="0"/>
        <c:majorTickMark val="out"/>
        <c:minorTickMark val="none"/>
        <c:tickLblPos val="nextTo"/>
        <c:crossAx val="149755776"/>
        <c:crosses val="autoZero"/>
        <c:crossBetween val="midCat"/>
        <c:majorUnit val="1"/>
        <c:minorUnit val="0.25"/>
      </c:valAx>
      <c:valAx>
        <c:axId val="149755776"/>
        <c:scaling>
          <c:orientation val="minMax"/>
          <c:max val="40926"/>
          <c:min val="40923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Estimated Date of Decay -  2012 UTC</a:t>
                </a:r>
              </a:p>
            </c:rich>
          </c:tx>
          <c:layout>
            <c:manualLayout>
              <c:xMode val="edge"/>
              <c:yMode val="edge"/>
              <c:x val="9.4757783840321245E-3"/>
              <c:y val="0.32366521720377567"/>
            </c:manualLayout>
          </c:layout>
          <c:overlay val="0"/>
        </c:title>
        <c:numFmt formatCode="mmm\ dd" sourceLinked="0"/>
        <c:majorTickMark val="out"/>
        <c:minorTickMark val="none"/>
        <c:tickLblPos val="nextTo"/>
        <c:crossAx val="147197312"/>
        <c:crosses val="autoZero"/>
        <c:crossBetween val="midCat"/>
        <c:majorUnit val="1"/>
        <c:minorUnit val="0.25"/>
      </c:valAx>
      <c:spPr>
        <a:noFill/>
      </c:spPr>
    </c:plotArea>
    <c:legend>
      <c:legendPos val="r"/>
      <c:layout>
        <c:manualLayout>
          <c:xMode val="edge"/>
          <c:yMode val="edge"/>
          <c:x val="0.73730187885845255"/>
          <c:y val="0.11679264454807227"/>
          <c:w val="0.23088344700750435"/>
          <c:h val="0.19163879545396631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0.71831</cdr:x>
      <cdr:y>0.31068</cdr:y>
    </cdr:from>
    <cdr:to>
      <cdr:x>0.90845</cdr:x>
      <cdr:y>0.90413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217909" y="1950720"/>
          <a:ext cx="1645931" cy="372618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0.81942</cdr:x>
      <cdr:y>0.61812</cdr:y>
    </cdr:from>
    <cdr:to>
      <cdr:x>0.92341</cdr:x>
      <cdr:y>0.66626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093189" y="3881079"/>
          <a:ext cx="900170" cy="30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Decay Now</a:t>
          </a:r>
        </a:p>
      </cdr:txBody>
    </cdr:sp>
  </cdr:relSizeAnchor>
  <cdr:relSizeAnchor xmlns:cdr="http://schemas.openxmlformats.org/drawingml/2006/chartDrawing">
    <cdr:from>
      <cdr:x>0.81289</cdr:x>
      <cdr:y>0.61194</cdr:y>
    </cdr:from>
    <cdr:to>
      <cdr:x>0.82644</cdr:x>
      <cdr:y>0.63846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7036660" y="3842316"/>
          <a:ext cx="117293" cy="16651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0.79401</cdr:x>
      <cdr:y>0.31068</cdr:y>
    </cdr:from>
    <cdr:to>
      <cdr:x>0.92782</cdr:x>
      <cdr:y>0.90534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6873240" y="1950720"/>
          <a:ext cx="1158240" cy="37338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0.8652</cdr:x>
      <cdr:y>0.64118</cdr:y>
    </cdr:from>
    <cdr:to>
      <cdr:x>0.96919</cdr:x>
      <cdr:y>0.68932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489455" y="4025862"/>
          <a:ext cx="900171" cy="30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Decay Now</a:t>
          </a:r>
        </a:p>
      </cdr:txBody>
    </cdr:sp>
  </cdr:relSizeAnchor>
  <cdr:relSizeAnchor xmlns:cdr="http://schemas.openxmlformats.org/drawingml/2006/chartDrawing">
    <cdr:from>
      <cdr:x>0.85779</cdr:x>
      <cdr:y>0.63136</cdr:y>
    </cdr:from>
    <cdr:to>
      <cdr:x>0.87134</cdr:x>
      <cdr:y>0.65788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7425310" y="3964217"/>
          <a:ext cx="117293" cy="16651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0.81602</cdr:x>
      <cdr:y>0.31675</cdr:y>
    </cdr:from>
    <cdr:to>
      <cdr:x>0.93134</cdr:x>
      <cdr:y>0.90777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7063740" y="1988820"/>
          <a:ext cx="998220" cy="371094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0.86784</cdr:x>
      <cdr:y>0.69822</cdr:y>
    </cdr:from>
    <cdr:to>
      <cdr:x>0.97183</cdr:x>
      <cdr:y>0.74636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7512290" y="4384010"/>
          <a:ext cx="900170" cy="30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Decay Now</a:t>
          </a:r>
        </a:p>
      </cdr:txBody>
    </cdr:sp>
  </cdr:relSizeAnchor>
  <cdr:relSizeAnchor xmlns:cdr="http://schemas.openxmlformats.org/drawingml/2006/chartDrawing">
    <cdr:from>
      <cdr:x>0.85916</cdr:x>
      <cdr:y>0.69175</cdr:y>
    </cdr:from>
    <cdr:to>
      <cdr:x>0.87398</cdr:x>
      <cdr:y>0.71856</cdr:y>
    </cdr:to>
    <cdr:cxnSp macro="">
      <cdr:nvCxnSpPr>
        <cdr:cNvPr id="9" name="Straight Arrow Connector 8"/>
        <cdr:cNvCxnSpPr/>
      </cdr:nvCxnSpPr>
      <cdr:spPr>
        <a:xfrm xmlns:a="http://schemas.openxmlformats.org/drawingml/2006/main" flipH="1" flipV="1">
          <a:off x="7437148" y="4343426"/>
          <a:ext cx="128287" cy="16833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BEDCB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cosmos.ru/main.php?id=2&amp;nid=18559" TargetMode="External"/><Relationship Id="rId2" Type="http://schemas.openxmlformats.org/officeDocument/2006/relationships/hyperlink" Target="http://reentrynews.aero.org/2011065a.html" TargetMode="External"/><Relationship Id="rId1" Type="http://schemas.openxmlformats.org/officeDocument/2006/relationships/hyperlink" Target="http://satobs.org/seesat/Jan-2012/0129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atobs.org/seesat/Jan-2012/0062.html" TargetMode="External"/><Relationship Id="rId4" Type="http://schemas.openxmlformats.org/officeDocument/2006/relationships/hyperlink" Target="http://satobs.org/seesat/Jan-2012/012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"/>
  <sheetViews>
    <sheetView tabSelected="1" workbookViewId="0">
      <selection activeCell="A5" sqref="A5:A6"/>
    </sheetView>
  </sheetViews>
  <sheetFormatPr defaultRowHeight="15.6" x14ac:dyDescent="0.3"/>
  <cols>
    <col min="1" max="1" width="29" style="24" customWidth="1"/>
    <col min="2" max="2" width="46.6640625" style="24" bestFit="1" customWidth="1"/>
    <col min="3" max="3" width="18.33203125" style="24" bestFit="1" customWidth="1"/>
    <col min="4" max="4" width="5.5546875" style="24" customWidth="1"/>
    <col min="5" max="5" width="18.33203125" style="24" bestFit="1" customWidth="1"/>
    <col min="6" max="6" width="6" style="24" customWidth="1"/>
    <col min="7" max="7" width="5.44140625" style="24" customWidth="1"/>
    <col min="8" max="8" width="4.44140625" style="24" customWidth="1"/>
    <col min="9" max="9" width="9.88671875" style="24" bestFit="1" customWidth="1"/>
    <col min="10" max="10" width="18.33203125" style="24" bestFit="1" customWidth="1"/>
    <col min="11" max="11" width="4.77734375" style="24" bestFit="1" customWidth="1"/>
    <col min="12" max="16384" width="8.88671875" style="24"/>
  </cols>
  <sheetData>
    <row r="1" spans="1:11" ht="18" x14ac:dyDescent="0.35">
      <c r="A1" s="40" t="s">
        <v>20</v>
      </c>
      <c r="B1" s="40"/>
      <c r="C1" s="40"/>
      <c r="D1" s="40"/>
      <c r="E1" s="40"/>
      <c r="F1" s="40"/>
      <c r="G1" s="40"/>
      <c r="I1" s="25" t="s">
        <v>22</v>
      </c>
      <c r="J1" s="34">
        <v>40922.64166666667</v>
      </c>
      <c r="K1" s="24" t="s">
        <v>16</v>
      </c>
    </row>
    <row r="2" spans="1:11" ht="17.399999999999999" x14ac:dyDescent="0.35">
      <c r="A2" s="41" t="str">
        <f>CONCATENATE("Latest Estimate as of ",TEXT($J$1,"yyyy mmm dd, hh:mm"), " UTC")</f>
        <v>Latest Estimate as of 2012 Jan 14, 15:24 UTC</v>
      </c>
      <c r="B2" s="41"/>
      <c r="C2" s="41"/>
      <c r="D2" s="41"/>
      <c r="E2" s="41"/>
      <c r="F2" s="41"/>
      <c r="G2" s="41"/>
    </row>
    <row r="3" spans="1:11" x14ac:dyDescent="0.3">
      <c r="A3" s="42" t="s">
        <v>21</v>
      </c>
      <c r="B3" s="42"/>
      <c r="C3" s="42"/>
      <c r="D3" s="42"/>
      <c r="E3" s="42"/>
      <c r="F3" s="42"/>
      <c r="G3" s="42"/>
    </row>
    <row r="4" spans="1:11" ht="6.6" customHeight="1" x14ac:dyDescent="0.3">
      <c r="A4" s="39"/>
      <c r="B4" s="39"/>
      <c r="C4" s="39"/>
      <c r="D4" s="39"/>
      <c r="E4" s="39"/>
      <c r="F4" s="39"/>
      <c r="G4" s="39"/>
    </row>
    <row r="5" spans="1:11" ht="16.2" x14ac:dyDescent="0.3">
      <c r="A5" s="43" t="s">
        <v>17</v>
      </c>
      <c r="B5" s="43" t="s">
        <v>26</v>
      </c>
      <c r="C5" s="38" t="s">
        <v>27</v>
      </c>
      <c r="D5" s="38" t="s">
        <v>32</v>
      </c>
      <c r="E5" s="38" t="s">
        <v>31</v>
      </c>
      <c r="F5" s="45" t="s">
        <v>30</v>
      </c>
      <c r="G5" s="45"/>
    </row>
    <row r="6" spans="1:11" x14ac:dyDescent="0.3">
      <c r="A6" s="44"/>
      <c r="B6" s="44"/>
      <c r="C6" s="38" t="s">
        <v>16</v>
      </c>
      <c r="D6" s="38" t="s">
        <v>5</v>
      </c>
      <c r="E6" s="38" t="s">
        <v>16</v>
      </c>
      <c r="F6" s="38" t="s">
        <v>5</v>
      </c>
      <c r="G6" s="38" t="s">
        <v>7</v>
      </c>
    </row>
    <row r="7" spans="1:11" ht="18" customHeight="1" x14ac:dyDescent="0.3">
      <c r="A7" s="26" t="s">
        <v>18</v>
      </c>
      <c r="B7" s="26"/>
      <c r="C7" s="36">
        <f>VLOOKUP($J$1,Molczan!$A$4:$B$500,2,1)</f>
        <v>40922.540544999996</v>
      </c>
      <c r="D7" s="35">
        <f>($J$1-$C7)*24</f>
        <v>2.4269200001726858</v>
      </c>
      <c r="E7" s="37">
        <f>VLOOKUP($J$1,Molczan!$A$4:$D$500,4,1)</f>
        <v>40923.608200000002</v>
      </c>
      <c r="F7" s="27">
        <f>IF($G7&lt;&gt;"NA",$G7*24,"NA")</f>
        <v>5.1247440000297502</v>
      </c>
      <c r="G7" s="28">
        <f>IF(VLOOKUP($J$1,Molczan!$A$4:$E$500,5,1)&lt;&gt;0,VLOOKUP($J$1,Molczan!$A$4:$E$500,5,1),"NA")</f>
        <v>0.21353100000123959</v>
      </c>
    </row>
    <row r="8" spans="1:11" ht="18" customHeight="1" x14ac:dyDescent="0.3">
      <c r="A8" s="26" t="s">
        <v>4</v>
      </c>
      <c r="B8" s="32" t="s">
        <v>29</v>
      </c>
      <c r="C8" s="36">
        <f>VLOOKUP($J$1,Zimmer!$A$4:$A$500,1,1)</f>
        <v>40921.384189814817</v>
      </c>
      <c r="D8" s="35">
        <f>($J$1-$C8)*24</f>
        <v>30.179444444482215</v>
      </c>
      <c r="E8" s="37">
        <f>VLOOKUP($J$1,Zimmer!$A$4:$B$500,2,1)</f>
        <v>40923.711805555555</v>
      </c>
      <c r="F8" s="27">
        <f>IF($G8&lt;&gt;"NA",$G8*24,"NA")</f>
        <v>3</v>
      </c>
      <c r="G8" s="28">
        <f>IF(VLOOKUP($J$1,Zimmer!$A$4:$D$500,4,1)&lt;&gt;0,VLOOKUP($J$1,Zimmer!$A$4:$D$500,4,1),"NA")</f>
        <v>0.125</v>
      </c>
    </row>
    <row r="9" spans="1:11" ht="18" customHeight="1" x14ac:dyDescent="0.3">
      <c r="A9" s="26" t="s">
        <v>13</v>
      </c>
      <c r="B9" s="32" t="s">
        <v>37</v>
      </c>
      <c r="C9" s="36">
        <f>VLOOKUP($J$1,Roscosmos!$A$4:$A$500,1,1)</f>
        <v>40922.297407407408</v>
      </c>
      <c r="D9" s="35">
        <f>($J$1-$C9)*24</f>
        <v>8.2622222222853452</v>
      </c>
      <c r="E9" s="37">
        <f>VLOOKUP($J$1,Roscosmos!$A$4:$B$500,2,1)</f>
        <v>40923.743750000001</v>
      </c>
      <c r="F9" s="27">
        <f>IF($G9&lt;&gt;"NA",$G9*24,"NA")</f>
        <v>12</v>
      </c>
      <c r="G9" s="28">
        <f>IF(VLOOKUP($J$1,Roscosmos!$A$4:$D$500,4,1)&lt;&gt;0,VLOOKUP($J$1,Roscosmos!$A$4:$D$500,4,1),"NA")</f>
        <v>0.5</v>
      </c>
    </row>
    <row r="10" spans="1:11" ht="18" customHeight="1" x14ac:dyDescent="0.3">
      <c r="A10" s="26" t="s">
        <v>36</v>
      </c>
      <c r="B10" s="32"/>
      <c r="C10" s="36">
        <f>VLOOKUP($J$1,RADF!$A$4:$A$500,1,1)</f>
        <v>40921.208333333336</v>
      </c>
      <c r="D10" s="35">
        <f>($J$1-$C10)*24</f>
        <v>34.400000000023283</v>
      </c>
      <c r="E10" s="37">
        <f>VLOOKUP($J$1,RADF!$A$4:$B$500,2,1)</f>
        <v>40923.743750000001</v>
      </c>
      <c r="F10" s="27" t="str">
        <f>IF($G10&lt;&gt;"NA",$G10*24,"NA")</f>
        <v>NA</v>
      </c>
      <c r="G10" s="28" t="str">
        <f>IF(VLOOKUP($J$1,RADF!$A$4:$D$500,4,1)&lt;&gt;0,VLOOKUP($J$1,RADF!$A$4:$D$500,4,1),"NA")</f>
        <v>NA</v>
      </c>
    </row>
    <row r="11" spans="1:11" ht="18" customHeight="1" x14ac:dyDescent="0.3">
      <c r="A11" s="26" t="s">
        <v>19</v>
      </c>
      <c r="B11" s="26"/>
      <c r="C11" s="36">
        <f>VLOOKUP($J$1,Molczan!$A$4:$B$500,2,1)</f>
        <v>40922.540544999996</v>
      </c>
      <c r="D11" s="35">
        <f>($J$1-$C11)*24</f>
        <v>2.4269200001726858</v>
      </c>
      <c r="E11" s="37">
        <f>VLOOKUP($J$1,Molczan!$A$4:$G$500,7,1)</f>
        <v>40923.908124000001</v>
      </c>
      <c r="F11" s="27">
        <f>IF($G11&lt;&gt;"NA",$G11*24,"NA")</f>
        <v>6.5643792000249963</v>
      </c>
      <c r="G11" s="28">
        <f>IF(VLOOKUP($J$1,Molczan!$A$4:$H$500,8,1)&lt;&gt;0,VLOOKUP($J$1,Molczan!$A$4:$H$500,8,1),"NA")</f>
        <v>0.27351580000104153</v>
      </c>
    </row>
    <row r="12" spans="1:11" ht="18" customHeight="1" x14ac:dyDescent="0.3">
      <c r="A12" s="26" t="s">
        <v>15</v>
      </c>
      <c r="B12" s="32" t="s">
        <v>24</v>
      </c>
      <c r="C12" s="36">
        <f>VLOOKUP($J$1,Aerospace!$A$4:$A$500,1,1)</f>
        <v>40922.358194444445</v>
      </c>
      <c r="D12" s="35">
        <f>($J$1-$C12)*24</f>
        <v>6.8033333334024064</v>
      </c>
      <c r="E12" s="37">
        <f>VLOOKUP($J$1,Aerospace!$A$4:$B$500,2,1)</f>
        <v>40923.927777777775</v>
      </c>
      <c r="F12" s="27">
        <f>IF($G12&lt;&gt;"NA",$G12*24,"NA")</f>
        <v>9</v>
      </c>
      <c r="G12" s="28">
        <f>IF(VLOOKUP($J$1,Aerospace!$A$4:$D$500,4,1)&lt;&gt;0,VLOOKUP($J$1,Aerospace!$A$4:$D$500,4,1),"NA")</f>
        <v>0.375</v>
      </c>
    </row>
    <row r="13" spans="1:11" ht="18" customHeight="1" x14ac:dyDescent="0.3">
      <c r="A13" s="26" t="s">
        <v>14</v>
      </c>
      <c r="B13" s="32" t="s">
        <v>23</v>
      </c>
      <c r="C13" s="36">
        <f>VLOOKUP($J$1,Lavari!$A$4:$B$500,2,1)</f>
        <v>40921.018427299998</v>
      </c>
      <c r="D13" s="35">
        <f>($J$1-$C13)*24</f>
        <v>38.957744800136425</v>
      </c>
      <c r="E13" s="37">
        <f>VLOOKUP($J$1,Lavari!$A$4:$C$500,3,1)</f>
        <v>40924.125</v>
      </c>
      <c r="F13" s="27" t="str">
        <f>IF($G13&lt;&gt;"NA",$G13*24,"NA")</f>
        <v>NA</v>
      </c>
      <c r="G13" s="28" t="str">
        <f>IF(VLOOKUP($J$1,Lavari!$A$4:$D$500,4,1)&lt;&gt;0,VLOOKUP($J$1,Lavari!$A$4:$D$500,4,1),"NA")</f>
        <v>NA</v>
      </c>
    </row>
    <row r="14" spans="1:11" ht="18" customHeight="1" x14ac:dyDescent="0.3">
      <c r="A14" s="26" t="s">
        <v>9</v>
      </c>
      <c r="B14" s="32" t="s">
        <v>25</v>
      </c>
      <c r="C14" s="36">
        <f>VLOOKUP($J$1,Salanitri!$A$4:$A$500,1,1)</f>
        <v>40914.546527777777</v>
      </c>
      <c r="D14" s="35">
        <f>($J$1-$C14)*24</f>
        <v>194.28333333344199</v>
      </c>
      <c r="E14" s="37">
        <f>VLOOKUP($J$1,Salanitri!$A$4:$B$500,2,1)</f>
        <v>40925.041666666664</v>
      </c>
      <c r="F14" s="27">
        <f>IF($G14&lt;&gt;"NA",$G14*24,"NA")</f>
        <v>48</v>
      </c>
      <c r="G14" s="28">
        <f>IF(VLOOKUP($J$1,Salanitri!$A$4:$D$500,4,1)&lt;&gt;0,VLOOKUP($J$1,Salanitri!$A$4:$D$500,4,1),"NA")</f>
        <v>2</v>
      </c>
    </row>
    <row r="15" spans="1:11" ht="16.2" x14ac:dyDescent="0.3">
      <c r="A15" s="29" t="s">
        <v>28</v>
      </c>
      <c r="B15" s="29"/>
      <c r="C15" s="29"/>
      <c r="D15" s="29"/>
      <c r="E15" s="29"/>
      <c r="F15" s="29"/>
      <c r="G15" s="29"/>
    </row>
    <row r="16" spans="1:11" ht="16.2" x14ac:dyDescent="0.3">
      <c r="A16" s="29" t="s">
        <v>34</v>
      </c>
      <c r="B16" s="29"/>
      <c r="C16" s="29"/>
      <c r="D16" s="29"/>
      <c r="E16" s="29"/>
      <c r="F16" s="29"/>
      <c r="G16" s="29"/>
    </row>
    <row r="17" spans="1:7" ht="16.2" x14ac:dyDescent="0.3">
      <c r="A17" s="29" t="s">
        <v>35</v>
      </c>
      <c r="B17" s="29"/>
      <c r="C17" s="29"/>
      <c r="D17" s="29"/>
      <c r="E17" s="29"/>
      <c r="F17" s="29"/>
      <c r="G17" s="29"/>
    </row>
    <row r="18" spans="1:7" ht="16.2" x14ac:dyDescent="0.3">
      <c r="A18" s="29" t="s">
        <v>33</v>
      </c>
      <c r="B18" s="29"/>
      <c r="C18" s="29"/>
      <c r="D18" s="29"/>
      <c r="E18" s="29"/>
      <c r="F18" s="29"/>
      <c r="G18" s="29"/>
    </row>
    <row r="19" spans="1:7" ht="16.2" x14ac:dyDescent="0.3">
      <c r="A19" s="29" t="s">
        <v>38</v>
      </c>
      <c r="B19" s="29"/>
      <c r="C19" s="29"/>
      <c r="D19" s="29"/>
      <c r="E19" s="29"/>
      <c r="F19" s="29"/>
      <c r="G19" s="29"/>
    </row>
  </sheetData>
  <sortState ref="A7:G14">
    <sortCondition ref="E7:E14"/>
  </sortState>
  <mergeCells count="6">
    <mergeCell ref="A1:G1"/>
    <mergeCell ref="A2:G2"/>
    <mergeCell ref="A3:G3"/>
    <mergeCell ref="A5:A6"/>
    <mergeCell ref="B5:B6"/>
    <mergeCell ref="F5:G5"/>
  </mergeCells>
  <hyperlinks>
    <hyperlink ref="B8" r:id="rId1"/>
    <hyperlink ref="B12" r:id="rId2"/>
    <hyperlink ref="B9" r:id="rId3"/>
    <hyperlink ref="B13" r:id="rId4"/>
    <hyperlink ref="B14" r:id="rId5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horizontalDpi="200" verticalDpi="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>
      <selection activeCell="A5" sqref="A5:A6"/>
    </sheetView>
  </sheetViews>
  <sheetFormatPr defaultRowHeight="14.4" x14ac:dyDescent="0.3"/>
  <cols>
    <col min="1" max="1" width="56.21875" customWidth="1"/>
  </cols>
  <sheetData>
    <row r="1" spans="1:1" ht="30.6" customHeight="1" x14ac:dyDescent="0.3">
      <c r="A1" s="33" t="str">
        <f>CONCATENATE("Evolution of Decay Estimates of Phobos-Grunt (2011-065A / 37872)
Compiled by Ted Molczan, ",TEXT('Latest Estimates'!$J$1,"yyyy mmm dd, hh:mm")," UTC")</f>
        <v>Evolution of Decay Estimates of Phobos-Grunt (2011-065A / 37872)
Compiled by Ted Molczan, 2012 Jan 14, 15:24 UTC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D8"/>
  <sheetViews>
    <sheetView workbookViewId="0">
      <pane ySplit="3" topLeftCell="A4" activePane="bottomLeft" state="frozen"/>
      <selection pane="bottomLeft" activeCell="A8" sqref="A8"/>
    </sheetView>
  </sheetViews>
  <sheetFormatPr defaultRowHeight="14.4" x14ac:dyDescent="0.3"/>
  <cols>
    <col min="1" max="2" width="18.33203125" bestFit="1" customWidth="1"/>
    <col min="3" max="3" width="3" bestFit="1" customWidth="1"/>
    <col min="4" max="4" width="3.5546875" bestFit="1" customWidth="1"/>
  </cols>
  <sheetData>
    <row r="1" spans="1:4" x14ac:dyDescent="0.3">
      <c r="A1" s="46" t="s">
        <v>3</v>
      </c>
      <c r="B1" s="46"/>
      <c r="C1" s="46"/>
      <c r="D1" s="46"/>
    </row>
    <row r="2" spans="1:4" x14ac:dyDescent="0.3">
      <c r="A2" s="4" t="s">
        <v>10</v>
      </c>
      <c r="B2" s="4" t="s">
        <v>0</v>
      </c>
      <c r="C2" s="46" t="s">
        <v>6</v>
      </c>
      <c r="D2" s="46"/>
    </row>
    <row r="3" spans="1:4" x14ac:dyDescent="0.3">
      <c r="A3" s="3" t="s">
        <v>2</v>
      </c>
      <c r="B3" s="3" t="s">
        <v>2</v>
      </c>
      <c r="C3" s="5" t="s">
        <v>5</v>
      </c>
      <c r="D3" s="5" t="s">
        <v>7</v>
      </c>
    </row>
    <row r="4" spans="1:4" x14ac:dyDescent="0.3">
      <c r="A4" s="2">
        <v>40918.391491009999</v>
      </c>
      <c r="B4" s="2">
        <v>40924.354166666664</v>
      </c>
      <c r="C4" s="6">
        <v>36</v>
      </c>
      <c r="D4" s="7">
        <f>$C4/24</f>
        <v>1.5</v>
      </c>
    </row>
    <row r="5" spans="1:4" x14ac:dyDescent="0.3">
      <c r="A5" s="2">
        <v>40919.370000000003</v>
      </c>
      <c r="B5" s="2">
        <v>40924.10833333333</v>
      </c>
      <c r="C5" s="6">
        <v>18</v>
      </c>
      <c r="D5" s="7">
        <f>$C5/24</f>
        <v>0.75</v>
      </c>
    </row>
    <row r="6" spans="1:4" x14ac:dyDescent="0.3">
      <c r="A6" s="2">
        <v>40920.347314814811</v>
      </c>
      <c r="B6" s="2">
        <v>40923.747916666667</v>
      </c>
      <c r="C6" s="6">
        <v>20</v>
      </c>
      <c r="D6" s="7">
        <f>$C6/24</f>
        <v>0.83333333333333337</v>
      </c>
    </row>
    <row r="7" spans="1:4" x14ac:dyDescent="0.3">
      <c r="A7" s="2">
        <v>40921.445127314815</v>
      </c>
      <c r="B7" s="2">
        <v>40923.744444444441</v>
      </c>
      <c r="C7" s="6">
        <v>14</v>
      </c>
      <c r="D7" s="7">
        <f>$C7/24</f>
        <v>0.58333333333333337</v>
      </c>
    </row>
    <row r="8" spans="1:4" x14ac:dyDescent="0.3">
      <c r="A8" s="2">
        <v>40922.358194444445</v>
      </c>
      <c r="B8" s="2">
        <v>40923.927777777775</v>
      </c>
      <c r="C8" s="6">
        <v>9</v>
      </c>
      <c r="D8" s="7">
        <f>$C8/24</f>
        <v>0.375</v>
      </c>
    </row>
  </sheetData>
  <mergeCells count="2">
    <mergeCell ref="C2:D2"/>
    <mergeCell ref="A1:D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73"/>
  <sheetViews>
    <sheetView workbookViewId="0">
      <pane ySplit="3" topLeftCell="A4" activePane="bottomLeft" state="frozen"/>
      <selection pane="bottomLeft" activeCell="A5" sqref="A5"/>
    </sheetView>
  </sheetViews>
  <sheetFormatPr defaultRowHeight="14.4" x14ac:dyDescent="0.3"/>
  <cols>
    <col min="1" max="1" width="14.6640625" style="1" bestFit="1" customWidth="1"/>
    <col min="2" max="2" width="18.5546875" style="1" bestFit="1" customWidth="1"/>
    <col min="3" max="3" width="18.5546875" bestFit="1" customWidth="1"/>
    <col min="4" max="4" width="4.21875" customWidth="1"/>
  </cols>
  <sheetData>
    <row r="1" spans="1:4" x14ac:dyDescent="0.3">
      <c r="A1" s="47" t="s">
        <v>14</v>
      </c>
      <c r="B1" s="47"/>
      <c r="C1" s="47"/>
      <c r="D1" s="11"/>
    </row>
    <row r="2" spans="1:4" x14ac:dyDescent="0.3">
      <c r="A2" s="47" t="s">
        <v>11</v>
      </c>
      <c r="B2" s="47"/>
      <c r="C2" s="19" t="s">
        <v>0</v>
      </c>
      <c r="D2" s="18"/>
    </row>
    <row r="3" spans="1:4" x14ac:dyDescent="0.3">
      <c r="A3" s="19" t="s">
        <v>1</v>
      </c>
      <c r="B3" s="19" t="s">
        <v>2</v>
      </c>
      <c r="C3" s="19" t="s">
        <v>2</v>
      </c>
      <c r="D3" s="19"/>
    </row>
    <row r="4" spans="1:4" x14ac:dyDescent="0.3">
      <c r="A4" s="10">
        <v>12013.0184273</v>
      </c>
      <c r="B4" s="2">
        <f>DATE(IF(INT($A4/1000)&lt;57,2000,1900)+INT($A4/1000),1,0)+$A4-INT($A4/1000)*1000</f>
        <v>40921.018427299998</v>
      </c>
      <c r="C4" s="2">
        <v>40924.125</v>
      </c>
      <c r="D4" s="7"/>
    </row>
    <row r="5" spans="1:4" x14ac:dyDescent="0.3">
      <c r="A5" s="10"/>
      <c r="B5" s="2"/>
      <c r="C5" s="2"/>
      <c r="D5" s="7"/>
    </row>
    <row r="6" spans="1:4" x14ac:dyDescent="0.3">
      <c r="A6" s="10"/>
      <c r="B6" s="2"/>
      <c r="C6" s="2"/>
      <c r="D6" s="7"/>
    </row>
    <row r="7" spans="1:4" x14ac:dyDescent="0.3">
      <c r="A7" s="10"/>
      <c r="B7" s="2"/>
      <c r="C7" s="2"/>
      <c r="D7" s="7"/>
    </row>
    <row r="8" spans="1:4" x14ac:dyDescent="0.3">
      <c r="A8" s="10"/>
      <c r="B8" s="2"/>
      <c r="C8" s="2"/>
      <c r="D8" s="7"/>
    </row>
    <row r="9" spans="1:4" x14ac:dyDescent="0.3">
      <c r="A9" s="10"/>
      <c r="B9" s="2"/>
      <c r="C9" s="2"/>
      <c r="D9" s="7"/>
    </row>
    <row r="10" spans="1:4" x14ac:dyDescent="0.3">
      <c r="A10" s="10"/>
      <c r="B10" s="2"/>
      <c r="C10" s="2"/>
      <c r="D10" s="7"/>
    </row>
    <row r="11" spans="1:4" x14ac:dyDescent="0.3">
      <c r="A11" s="10"/>
      <c r="B11" s="2"/>
      <c r="C11" s="2"/>
      <c r="D11" s="7"/>
    </row>
    <row r="12" spans="1:4" x14ac:dyDescent="0.3">
      <c r="A12" s="10"/>
      <c r="B12" s="2"/>
      <c r="C12" s="2"/>
      <c r="D12" s="7"/>
    </row>
    <row r="13" spans="1:4" x14ac:dyDescent="0.3">
      <c r="A13" s="10"/>
      <c r="B13" s="2"/>
      <c r="C13" s="2"/>
      <c r="D13" s="7"/>
    </row>
    <row r="14" spans="1:4" x14ac:dyDescent="0.3">
      <c r="A14" s="10"/>
      <c r="B14" s="2"/>
      <c r="C14" s="2"/>
      <c r="D14" s="7"/>
    </row>
    <row r="15" spans="1:4" x14ac:dyDescent="0.3">
      <c r="B15" s="2"/>
      <c r="C15" s="2"/>
      <c r="D15" s="7"/>
    </row>
    <row r="16" spans="1:4" x14ac:dyDescent="0.3">
      <c r="B16" s="2"/>
      <c r="C16" s="2"/>
      <c r="D16" s="7"/>
    </row>
    <row r="17" spans="2:4" x14ac:dyDescent="0.3">
      <c r="B17" s="2"/>
      <c r="C17" s="2"/>
      <c r="D17" s="7"/>
    </row>
    <row r="18" spans="2:4" x14ac:dyDescent="0.3">
      <c r="B18" s="2"/>
      <c r="C18" s="2"/>
      <c r="D18" s="7"/>
    </row>
    <row r="19" spans="2:4" x14ac:dyDescent="0.3">
      <c r="B19" s="2"/>
      <c r="C19" s="2"/>
      <c r="D19" s="7"/>
    </row>
    <row r="20" spans="2:4" x14ac:dyDescent="0.3">
      <c r="B20" s="2"/>
      <c r="C20" s="2"/>
      <c r="D20" s="7"/>
    </row>
    <row r="21" spans="2:4" x14ac:dyDescent="0.3">
      <c r="B21" s="2"/>
      <c r="C21" s="2"/>
      <c r="D21" s="7"/>
    </row>
    <row r="22" spans="2:4" x14ac:dyDescent="0.3">
      <c r="B22" s="2"/>
      <c r="C22" s="2"/>
      <c r="D22" s="7"/>
    </row>
    <row r="23" spans="2:4" x14ac:dyDescent="0.3">
      <c r="B23" s="2"/>
      <c r="C23" s="2"/>
      <c r="D23" s="7"/>
    </row>
    <row r="24" spans="2:4" x14ac:dyDescent="0.3">
      <c r="B24" s="2"/>
      <c r="C24" s="2"/>
      <c r="D24" s="7"/>
    </row>
    <row r="25" spans="2:4" x14ac:dyDescent="0.3">
      <c r="B25" s="2"/>
      <c r="C25" s="2"/>
      <c r="D25" s="7"/>
    </row>
    <row r="26" spans="2:4" x14ac:dyDescent="0.3">
      <c r="B26" s="2"/>
      <c r="C26" s="2"/>
      <c r="D26" s="7"/>
    </row>
    <row r="27" spans="2:4" x14ac:dyDescent="0.3">
      <c r="B27" s="2"/>
      <c r="C27" s="2"/>
      <c r="D27" s="7"/>
    </row>
    <row r="28" spans="2:4" x14ac:dyDescent="0.3">
      <c r="B28" s="2"/>
      <c r="C28" s="2"/>
      <c r="D28" s="7"/>
    </row>
    <row r="29" spans="2:4" x14ac:dyDescent="0.3">
      <c r="B29" s="2"/>
      <c r="C29" s="2"/>
      <c r="D29" s="7"/>
    </row>
    <row r="30" spans="2:4" x14ac:dyDescent="0.3">
      <c r="B30" s="2"/>
      <c r="C30" s="2"/>
      <c r="D30" s="7"/>
    </row>
    <row r="31" spans="2:4" x14ac:dyDescent="0.3">
      <c r="B31" s="2"/>
      <c r="C31" s="2"/>
      <c r="D31" s="7"/>
    </row>
    <row r="32" spans="2:4" x14ac:dyDescent="0.3">
      <c r="B32" s="2"/>
      <c r="C32" s="2"/>
      <c r="D32" s="7"/>
    </row>
    <row r="33" spans="2:4" x14ac:dyDescent="0.3">
      <c r="B33" s="2"/>
      <c r="C33" s="2"/>
      <c r="D33" s="7"/>
    </row>
    <row r="34" spans="2:4" x14ac:dyDescent="0.3">
      <c r="B34" s="2"/>
      <c r="C34" s="2"/>
      <c r="D34" s="7"/>
    </row>
    <row r="35" spans="2:4" x14ac:dyDescent="0.3">
      <c r="B35" s="2"/>
      <c r="C35" s="2"/>
      <c r="D35" s="7"/>
    </row>
    <row r="36" spans="2:4" x14ac:dyDescent="0.3">
      <c r="B36" s="2"/>
      <c r="C36" s="2"/>
      <c r="D36" s="7"/>
    </row>
    <row r="37" spans="2:4" x14ac:dyDescent="0.3">
      <c r="B37" s="2"/>
      <c r="C37" s="2"/>
      <c r="D37" s="7"/>
    </row>
    <row r="38" spans="2:4" x14ac:dyDescent="0.3">
      <c r="B38" s="2"/>
      <c r="C38" s="2"/>
      <c r="D38" s="7"/>
    </row>
    <row r="39" spans="2:4" x14ac:dyDescent="0.3">
      <c r="B39" s="2"/>
      <c r="C39" s="2"/>
      <c r="D39" s="7"/>
    </row>
    <row r="40" spans="2:4" x14ac:dyDescent="0.3">
      <c r="B40" s="2"/>
      <c r="C40" s="2"/>
      <c r="D40" s="7"/>
    </row>
    <row r="41" spans="2:4" x14ac:dyDescent="0.3">
      <c r="B41" s="2"/>
      <c r="C41" s="2"/>
      <c r="D41" s="7"/>
    </row>
    <row r="42" spans="2:4" x14ac:dyDescent="0.3">
      <c r="B42" s="2"/>
      <c r="C42" s="2"/>
      <c r="D42" s="7"/>
    </row>
    <row r="43" spans="2:4" x14ac:dyDescent="0.3">
      <c r="B43" s="2"/>
      <c r="C43" s="2"/>
      <c r="D43" s="7"/>
    </row>
    <row r="44" spans="2:4" x14ac:dyDescent="0.3">
      <c r="B44" s="2"/>
      <c r="C44" s="2"/>
      <c r="D44" s="7"/>
    </row>
    <row r="45" spans="2:4" x14ac:dyDescent="0.3">
      <c r="B45" s="2"/>
      <c r="C45" s="2"/>
      <c r="D45" s="7"/>
    </row>
    <row r="46" spans="2:4" x14ac:dyDescent="0.3">
      <c r="B46" s="2"/>
      <c r="C46" s="2"/>
      <c r="D46" s="7"/>
    </row>
    <row r="47" spans="2:4" x14ac:dyDescent="0.3">
      <c r="B47" s="2"/>
      <c r="C47" s="2"/>
      <c r="D47" s="7"/>
    </row>
    <row r="48" spans="2:4" x14ac:dyDescent="0.3">
      <c r="B48" s="2"/>
      <c r="C48" s="2"/>
      <c r="D48" s="7"/>
    </row>
    <row r="49" spans="2:4" x14ac:dyDescent="0.3">
      <c r="B49" s="2"/>
      <c r="C49" s="2"/>
      <c r="D49" s="7"/>
    </row>
    <row r="50" spans="2:4" x14ac:dyDescent="0.3">
      <c r="B50" s="2"/>
      <c r="C50" s="2"/>
      <c r="D50" s="7"/>
    </row>
    <row r="51" spans="2:4" x14ac:dyDescent="0.3">
      <c r="B51" s="2"/>
      <c r="C51" s="2"/>
      <c r="D51" s="7"/>
    </row>
    <row r="52" spans="2:4" x14ac:dyDescent="0.3">
      <c r="B52" s="2"/>
      <c r="C52" s="2"/>
      <c r="D52" s="7"/>
    </row>
    <row r="53" spans="2:4" x14ac:dyDescent="0.3">
      <c r="B53" s="2"/>
      <c r="C53" s="2"/>
      <c r="D53" s="7"/>
    </row>
    <row r="54" spans="2:4" x14ac:dyDescent="0.3">
      <c r="B54" s="2"/>
      <c r="C54" s="2"/>
      <c r="D54" s="7"/>
    </row>
    <row r="55" spans="2:4" x14ac:dyDescent="0.3">
      <c r="B55" s="2"/>
      <c r="C55" s="2"/>
      <c r="D55" s="7"/>
    </row>
    <row r="56" spans="2:4" x14ac:dyDescent="0.3">
      <c r="B56" s="2"/>
      <c r="C56" s="2"/>
      <c r="D56" s="7"/>
    </row>
    <row r="57" spans="2:4" x14ac:dyDescent="0.3">
      <c r="B57" s="2"/>
      <c r="C57" s="2"/>
      <c r="D57" s="7"/>
    </row>
    <row r="58" spans="2:4" x14ac:dyDescent="0.3">
      <c r="B58" s="2"/>
      <c r="C58" s="2"/>
      <c r="D58" s="7"/>
    </row>
    <row r="59" spans="2:4" x14ac:dyDescent="0.3">
      <c r="B59" s="2"/>
      <c r="C59" s="2"/>
      <c r="D59" s="7"/>
    </row>
    <row r="60" spans="2:4" x14ac:dyDescent="0.3">
      <c r="B60" s="2"/>
      <c r="C60" s="2"/>
      <c r="D60" s="7"/>
    </row>
    <row r="61" spans="2:4" x14ac:dyDescent="0.3">
      <c r="B61" s="2"/>
      <c r="C61" s="2"/>
      <c r="D61" s="7"/>
    </row>
    <row r="62" spans="2:4" x14ac:dyDescent="0.3">
      <c r="B62" s="2"/>
      <c r="C62" s="2"/>
      <c r="D62" s="7"/>
    </row>
    <row r="63" spans="2:4" x14ac:dyDescent="0.3">
      <c r="B63" s="2"/>
      <c r="C63" s="2"/>
      <c r="D63" s="7"/>
    </row>
    <row r="64" spans="2:4" x14ac:dyDescent="0.3">
      <c r="B64" s="2"/>
      <c r="C64" s="2"/>
      <c r="D64" s="7"/>
    </row>
    <row r="65" spans="2:4" x14ac:dyDescent="0.3">
      <c r="B65" s="2"/>
      <c r="C65" s="2"/>
      <c r="D65" s="7"/>
    </row>
    <row r="66" spans="2:4" x14ac:dyDescent="0.3">
      <c r="B66" s="2"/>
      <c r="C66" s="2"/>
      <c r="D66" s="7"/>
    </row>
    <row r="67" spans="2:4" x14ac:dyDescent="0.3">
      <c r="B67" s="2"/>
      <c r="C67" s="2"/>
      <c r="D67" s="2"/>
    </row>
    <row r="68" spans="2:4" x14ac:dyDescent="0.3">
      <c r="B68" s="2"/>
      <c r="C68" s="2"/>
      <c r="D68" s="2"/>
    </row>
    <row r="69" spans="2:4" x14ac:dyDescent="0.3">
      <c r="B69" s="2"/>
      <c r="C69" s="2"/>
      <c r="D69" s="2"/>
    </row>
    <row r="70" spans="2:4" x14ac:dyDescent="0.3">
      <c r="B70" s="2"/>
      <c r="C70" s="2"/>
      <c r="D70" s="2"/>
    </row>
    <row r="71" spans="2:4" x14ac:dyDescent="0.3">
      <c r="B71" s="2"/>
      <c r="C71" s="2"/>
      <c r="D71" s="2"/>
    </row>
    <row r="72" spans="2:4" x14ac:dyDescent="0.3">
      <c r="B72" s="2"/>
      <c r="C72" s="2"/>
      <c r="D72" s="2"/>
    </row>
    <row r="73" spans="2:4" x14ac:dyDescent="0.3">
      <c r="B73" s="2"/>
      <c r="C73" s="2"/>
      <c r="D73" s="2"/>
    </row>
  </sheetData>
  <mergeCells count="2">
    <mergeCell ref="A2:B2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3"/>
  <sheetViews>
    <sheetView workbookViewId="0">
      <pane ySplit="3" topLeftCell="A4" activePane="bottomLeft" state="frozen"/>
      <selection pane="bottomLeft" activeCell="A22" sqref="A22"/>
    </sheetView>
  </sheetViews>
  <sheetFormatPr defaultRowHeight="14.4" x14ac:dyDescent="0.3"/>
  <cols>
    <col min="1" max="1" width="14.6640625" style="1" bestFit="1" customWidth="1"/>
    <col min="2" max="2" width="18.5546875" style="1" bestFit="1" customWidth="1"/>
    <col min="3" max="3" width="14.6640625" style="1" customWidth="1"/>
    <col min="4" max="4" width="18.5546875" bestFit="1" customWidth="1"/>
    <col min="5" max="5" width="4.21875" customWidth="1"/>
    <col min="6" max="6" width="14.6640625" customWidth="1"/>
    <col min="7" max="7" width="18.5546875" bestFit="1" customWidth="1"/>
    <col min="8" max="8" width="4.21875" customWidth="1"/>
  </cols>
  <sheetData>
    <row r="1" spans="1:8" x14ac:dyDescent="0.3">
      <c r="B1" s="11"/>
      <c r="C1" s="11"/>
      <c r="D1" s="47" t="s">
        <v>12</v>
      </c>
      <c r="E1" s="47"/>
      <c r="F1" s="20"/>
      <c r="G1" s="48" t="s">
        <v>8</v>
      </c>
      <c r="H1" s="49"/>
    </row>
    <row r="2" spans="1:8" x14ac:dyDescent="0.3">
      <c r="A2" s="47" t="s">
        <v>11</v>
      </c>
      <c r="B2" s="47"/>
      <c r="C2" s="47" t="s">
        <v>0</v>
      </c>
      <c r="D2" s="47"/>
      <c r="E2" s="8" t="s">
        <v>6</v>
      </c>
      <c r="F2" s="22"/>
      <c r="G2" s="20" t="s">
        <v>0</v>
      </c>
      <c r="H2" s="13" t="s">
        <v>6</v>
      </c>
    </row>
    <row r="3" spans="1:8" x14ac:dyDescent="0.3">
      <c r="A3" s="3" t="s">
        <v>1</v>
      </c>
      <c r="B3" s="3" t="s">
        <v>2</v>
      </c>
      <c r="C3" s="19" t="s">
        <v>1</v>
      </c>
      <c r="D3" s="9" t="s">
        <v>2</v>
      </c>
      <c r="E3" s="9" t="s">
        <v>7</v>
      </c>
      <c r="F3" s="20" t="s">
        <v>1</v>
      </c>
      <c r="G3" s="20" t="s">
        <v>2</v>
      </c>
      <c r="H3" s="14" t="s">
        <v>7</v>
      </c>
    </row>
    <row r="4" spans="1:8" x14ac:dyDescent="0.3">
      <c r="A4" s="10">
        <v>12005.424299759999</v>
      </c>
      <c r="B4" s="2">
        <f>DATE(IF(INT($A4/1000)&lt;57,2000,1900)+INT($A4/1000),1,0)+$A4-INT($A4/1000)*1000</f>
        <v>40913.424299760001</v>
      </c>
      <c r="C4" s="10"/>
      <c r="D4" s="2">
        <v>40924.458333333336</v>
      </c>
      <c r="E4" s="7">
        <f t="shared" ref="E4:E21" si="0">($D4-$B4)*0.2</f>
        <v>2.2068067146668908</v>
      </c>
      <c r="F4" s="23"/>
      <c r="G4" s="21"/>
      <c r="H4" s="15"/>
    </row>
    <row r="5" spans="1:8" x14ac:dyDescent="0.3">
      <c r="A5" s="10">
        <v>12006.65250301</v>
      </c>
      <c r="B5" s="2">
        <f>DATE(IF(INT($A5/1000)&lt;57,2000,1900)+INT($A5/1000),1,0)+$A5-INT($A5/1000)*1000</f>
        <v>40914.652503010002</v>
      </c>
      <c r="C5" s="10"/>
      <c r="D5" s="2">
        <v>40924.416666666664</v>
      </c>
      <c r="E5" s="7">
        <f t="shared" si="0"/>
        <v>1.9528327313324554</v>
      </c>
      <c r="F5" s="23"/>
      <c r="G5" s="21"/>
      <c r="H5" s="15"/>
    </row>
    <row r="6" spans="1:8" x14ac:dyDescent="0.3">
      <c r="A6" s="10">
        <v>12007.51163696</v>
      </c>
      <c r="B6" s="2">
        <f>DATE(IF(INT($A6/1000)&lt;57,2000,1900)+INT($A6/1000),1,0)+$A6-INT($A6/1000)*1000</f>
        <v>40915.51163696</v>
      </c>
      <c r="C6" s="10"/>
      <c r="D6" s="2">
        <v>40924.5</v>
      </c>
      <c r="E6" s="7">
        <f t="shared" si="0"/>
        <v>1.7976726079999936</v>
      </c>
      <c r="F6" s="23"/>
      <c r="G6" s="21"/>
      <c r="H6" s="15"/>
    </row>
    <row r="7" spans="1:8" x14ac:dyDescent="0.3">
      <c r="A7" s="10">
        <v>12008.92184836</v>
      </c>
      <c r="B7" s="2">
        <f>DATE(IF(INT($A7/1000)&lt;57,2000,1900)+INT($A7/1000),1,0)+$A7-INT($A7/1000)*1000</f>
        <v>40916.921848359998</v>
      </c>
      <c r="C7" s="10"/>
      <c r="D7" s="2">
        <v>40924.375</v>
      </c>
      <c r="E7" s="7">
        <f t="shared" si="0"/>
        <v>1.4906303280004067</v>
      </c>
      <c r="F7" s="23"/>
      <c r="G7" s="21"/>
      <c r="H7" s="15"/>
    </row>
    <row r="8" spans="1:8" x14ac:dyDescent="0.3">
      <c r="A8" s="10">
        <v>12010.146687279999</v>
      </c>
      <c r="B8" s="2">
        <f>DATE(IF(INT($A8/1000)&lt;57,2000,1900)+INT($A8/1000),1,0)+$A8-INT($A8/1000)*1000</f>
        <v>40918.146687280001</v>
      </c>
      <c r="C8" s="10"/>
      <c r="D8" s="2">
        <v>40923.875</v>
      </c>
      <c r="E8" s="7">
        <f t="shared" si="0"/>
        <v>1.1456625439997878</v>
      </c>
      <c r="F8" s="23"/>
      <c r="G8" s="21">
        <v>40924.5</v>
      </c>
      <c r="H8" s="15">
        <f t="shared" ref="H8:H21" si="1">($G8-$B8)*0.2</f>
        <v>1.2706625439997881</v>
      </c>
    </row>
    <row r="9" spans="1:8" x14ac:dyDescent="0.3">
      <c r="A9" s="10">
        <v>12010.75855006</v>
      </c>
      <c r="B9" s="2">
        <f t="shared" ref="B9:B21" si="2">DATE(IF(INT($A9/1000)&lt;57,2000,1900)+INT($A9/1000),1,0)+$A9-INT($A9/1000)*1000</f>
        <v>40918.758550059996</v>
      </c>
      <c r="C9" s="10"/>
      <c r="D9" s="2">
        <v>40923.791666666664</v>
      </c>
      <c r="E9" s="7">
        <f t="shared" si="0"/>
        <v>1.0066233213336091</v>
      </c>
      <c r="F9" s="23"/>
      <c r="G9" s="21">
        <v>40924</v>
      </c>
      <c r="H9" s="15">
        <f t="shared" si="1"/>
        <v>1.0482899880007608</v>
      </c>
    </row>
    <row r="10" spans="1:8" x14ac:dyDescent="0.3">
      <c r="A10" s="10">
        <v>12011.73667</v>
      </c>
      <c r="B10" s="2">
        <f t="shared" si="2"/>
        <v>40919.736669999998</v>
      </c>
      <c r="C10" s="10">
        <v>12015.534439999999</v>
      </c>
      <c r="D10" s="2">
        <f>DATE(IF(INT($C10/1000)&lt;57,2000,1900)+INT($C10/1000),1,0)+$C10-INT($C10/1000)*1000</f>
        <v>40923.534440000003</v>
      </c>
      <c r="E10" s="7">
        <f t="shared" si="0"/>
        <v>0.75955400000093509</v>
      </c>
      <c r="F10" s="23">
        <v>12015.821970999999</v>
      </c>
      <c r="G10" s="2">
        <f>DATE(IF(INT($F10/1000)&lt;57,2000,1900)+INT($F10/1000),1,0)+$F10-INT($F10/1000)*1000</f>
        <v>40923.821970999998</v>
      </c>
      <c r="H10" s="15">
        <f t="shared" si="1"/>
        <v>0.81706019999983259</v>
      </c>
    </row>
    <row r="11" spans="1:8" x14ac:dyDescent="0.3">
      <c r="A11" s="10">
        <v>12012.10311057</v>
      </c>
      <c r="B11" s="2">
        <f t="shared" si="2"/>
        <v>40920.103110570002</v>
      </c>
      <c r="C11" s="10"/>
      <c r="D11" s="2">
        <v>40923.541666666664</v>
      </c>
      <c r="E11" s="7">
        <f t="shared" si="0"/>
        <v>0.68771121933241375</v>
      </c>
      <c r="F11" s="23"/>
      <c r="G11" s="21">
        <v>40924</v>
      </c>
      <c r="H11" s="15">
        <f t="shared" si="1"/>
        <v>0.77937788599956548</v>
      </c>
    </row>
    <row r="12" spans="1:8" x14ac:dyDescent="0.3">
      <c r="A12" s="10">
        <v>12012.469405</v>
      </c>
      <c r="B12" s="2">
        <f t="shared" si="2"/>
        <v>40920.469404999996</v>
      </c>
      <c r="C12" s="10">
        <v>12015.630821000001</v>
      </c>
      <c r="D12" s="2">
        <f>DATE(IF(INT($C12/1000)&lt;57,2000,1900)+INT($C12/1000),1,0)+$C12-INT($C12/1000)*1000</f>
        <v>40923.630820999999</v>
      </c>
      <c r="E12" s="7">
        <f t="shared" si="0"/>
        <v>0.63228320000052918</v>
      </c>
      <c r="F12" s="23">
        <v>12015.815844000001</v>
      </c>
      <c r="G12" s="2">
        <f>DATE(IF(INT($F12/1000)&lt;57,2000,1900)+INT($F12/1000),1,0)+$F12-INT($F12/1000)*1000</f>
        <v>40923.815843999997</v>
      </c>
      <c r="H12" s="15">
        <f t="shared" si="1"/>
        <v>0.66928780000016563</v>
      </c>
    </row>
    <row r="13" spans="1:8" x14ac:dyDescent="0.3">
      <c r="A13" s="10">
        <v>12012.957461</v>
      </c>
      <c r="B13" s="2">
        <f t="shared" si="2"/>
        <v>40920.957460999998</v>
      </c>
      <c r="C13" s="10"/>
      <c r="D13" s="2">
        <v>40923.636805555558</v>
      </c>
      <c r="E13" s="7">
        <f t="shared" si="0"/>
        <v>0.53586891111190205</v>
      </c>
      <c r="F13" s="23"/>
      <c r="G13" s="21">
        <v>40924.097222222219</v>
      </c>
      <c r="H13" s="15">
        <f t="shared" si="1"/>
        <v>0.62795224444416819</v>
      </c>
    </row>
    <row r="14" spans="1:8" x14ac:dyDescent="0.3">
      <c r="A14" s="10">
        <v>12013.262304</v>
      </c>
      <c r="B14" s="2">
        <f t="shared" si="2"/>
        <v>40921.262304000003</v>
      </c>
      <c r="C14" s="10"/>
      <c r="D14" s="2">
        <v>40923.604166666664</v>
      </c>
      <c r="E14" s="7">
        <v>0.46837253333214907</v>
      </c>
      <c r="F14" s="23"/>
      <c r="G14" s="21">
        <v>40923.550694444442</v>
      </c>
      <c r="H14" s="15">
        <v>0.45767808888776929</v>
      </c>
    </row>
    <row r="15" spans="1:8" x14ac:dyDescent="0.3">
      <c r="A15" s="10">
        <v>12013.627887000001</v>
      </c>
      <c r="B15" s="2">
        <f t="shared" si="2"/>
        <v>40921.627887000002</v>
      </c>
      <c r="C15" s="10">
        <v>12015.667544</v>
      </c>
      <c r="D15" s="2">
        <f>DATE(IF(INT($C15/1000)&lt;57,2000,1900)+INT($C15/1000),1,0)+$C15-INT($C15/1000)*1000</f>
        <v>40923.667543999996</v>
      </c>
      <c r="E15" s="7">
        <f t="shared" si="0"/>
        <v>0.40793139999877898</v>
      </c>
      <c r="F15" s="23">
        <v>12015.830975000001</v>
      </c>
      <c r="G15" s="21">
        <f>DATE(IF(INT($F15/1000)&lt;57,2000,1900)+INT($F15/1000),1,0)+$F15-INT($F15/1000)*1000</f>
        <v>40923.830975000004</v>
      </c>
      <c r="H15" s="15">
        <f t="shared" si="1"/>
        <v>0.44061760000040523</v>
      </c>
    </row>
    <row r="16" spans="1:8" x14ac:dyDescent="0.3">
      <c r="A16" s="10">
        <v>12013.749689</v>
      </c>
      <c r="B16" s="2">
        <f t="shared" si="2"/>
        <v>40921.749689000004</v>
      </c>
      <c r="C16" s="10">
        <v>12015.680353</v>
      </c>
      <c r="D16" s="2">
        <f>DATE(IF(INT($C16/1000)&lt;57,2000,1900)+INT($C16/1000),1,0)+$C16-INT($C16/1000)*1000</f>
        <v>40923.680353000003</v>
      </c>
      <c r="E16" s="7">
        <f t="shared" si="0"/>
        <v>0.38613279999990485</v>
      </c>
      <c r="F16" s="23">
        <v>12015.900119</v>
      </c>
      <c r="G16" s="21">
        <f>DATE(IF(INT($F16/1000)&lt;57,2000,1900)+INT($F16/1000),1,0)+$F16-INT($F16/1000)*1000</f>
        <v>40923.900118999998</v>
      </c>
      <c r="H16" s="15">
        <f t="shared" si="1"/>
        <v>0.43008599999884611</v>
      </c>
    </row>
    <row r="17" spans="1:8" x14ac:dyDescent="0.3">
      <c r="A17" s="10">
        <v>12013.871447</v>
      </c>
      <c r="B17" s="2">
        <f t="shared" si="2"/>
        <v>40921.871446999998</v>
      </c>
      <c r="C17" s="10">
        <v>12015.623844</v>
      </c>
      <c r="D17" s="2">
        <f>DATE(IF(INT($C17/1000)&lt;57,2000,1900)+INT($C17/1000),1,0)+$C17-INT($C17/1000)*1000</f>
        <v>40923.623844000002</v>
      </c>
      <c r="E17" s="7">
        <f t="shared" si="0"/>
        <v>0.35047940000076783</v>
      </c>
      <c r="F17" s="23">
        <v>12015.963679</v>
      </c>
      <c r="G17" s="21">
        <f>DATE(IF(INT($F17/1000)&lt;57,2000,1900)+INT($F17/1000),1,0)+$F17-INT($F17/1000)*1000</f>
        <v>40923.963679</v>
      </c>
      <c r="H17" s="15">
        <f t="shared" si="1"/>
        <v>0.41844640000053918</v>
      </c>
    </row>
    <row r="18" spans="1:8" x14ac:dyDescent="0.3">
      <c r="A18" s="10">
        <v>12014.054056000001</v>
      </c>
      <c r="B18" s="2">
        <f t="shared" si="2"/>
        <v>40922.054056000001</v>
      </c>
      <c r="C18" s="10">
        <v>12015.64489</v>
      </c>
      <c r="D18" s="2">
        <f>DATE(IF(INT($C18/1000)&lt;57,2000,1900)+INT($C18/1000),1,0)+$C18-INT($C18/1000)*1000</f>
        <v>40923.644889999996</v>
      </c>
      <c r="E18" s="7">
        <f t="shared" si="0"/>
        <v>0.31816679999901681</v>
      </c>
      <c r="F18" s="23">
        <v>12016.047031</v>
      </c>
      <c r="G18" s="21">
        <f>DATE(IF(INT($F18/1000)&lt;57,2000,1900)+INT($F18/1000),1,0)+$F18-INT($F18/1000)*1000</f>
        <v>40924.047031000002</v>
      </c>
      <c r="H18" s="15">
        <f t="shared" si="1"/>
        <v>0.39859500000020492</v>
      </c>
    </row>
    <row r="19" spans="1:8" x14ac:dyDescent="0.3">
      <c r="A19" s="10">
        <v>12014.236580000001</v>
      </c>
      <c r="B19" s="2">
        <f t="shared" si="2"/>
        <v>40922.236579999997</v>
      </c>
      <c r="C19" s="10">
        <v>12015.593949</v>
      </c>
      <c r="D19" s="2">
        <f>DATE(IF(INT($C19/1000)&lt;57,2000,1900)+INT($C19/1000),1,0)+$C19-INT($C19/1000)*1000</f>
        <v>40923.593949000002</v>
      </c>
      <c r="E19" s="7">
        <f t="shared" si="0"/>
        <v>0.27147380000096749</v>
      </c>
      <c r="F19" s="23">
        <v>12016.048677999999</v>
      </c>
      <c r="G19" s="21">
        <f>DATE(IF(INT($F19/1000)&lt;57,2000,1900)+INT($F19/1000),1,0)+$F19-INT($F19/1000)*1000</f>
        <v>40924.048677999999</v>
      </c>
      <c r="H19" s="15">
        <f t="shared" si="1"/>
        <v>0.36241960000043039</v>
      </c>
    </row>
    <row r="20" spans="1:8" x14ac:dyDescent="0.3">
      <c r="A20" s="10">
        <v>12014.358192</v>
      </c>
      <c r="B20" s="2">
        <f t="shared" si="2"/>
        <v>40922.358192</v>
      </c>
      <c r="C20" s="10">
        <v>12015.592676</v>
      </c>
      <c r="D20" s="2">
        <f t="shared" ref="D20:D21" si="3">DATE(IF(INT($C20/1000)&lt;57,2000,1900)+INT($C20/1000),1,0)+$C20-INT($C20/1000)*1000</f>
        <v>40923.592676</v>
      </c>
      <c r="E20" s="7">
        <f t="shared" si="0"/>
        <v>0.24689680000010414</v>
      </c>
      <c r="F20" s="23">
        <v>12015.938402</v>
      </c>
      <c r="G20" s="21">
        <f t="shared" ref="G20:G21" si="4">DATE(IF(INT($F20/1000)&lt;57,2000,1900)+INT($F20/1000),1,0)+$F20-INT($F20/1000)*1000</f>
        <v>40923.938402</v>
      </c>
      <c r="H20" s="15">
        <f t="shared" si="1"/>
        <v>0.31604200000001587</v>
      </c>
    </row>
    <row r="21" spans="1:8" x14ac:dyDescent="0.3">
      <c r="A21" s="10">
        <v>12014.540545</v>
      </c>
      <c r="B21" s="2">
        <f t="shared" si="2"/>
        <v>40922.540544999996</v>
      </c>
      <c r="C21" s="10">
        <v>12015.608200000001</v>
      </c>
      <c r="D21" s="2">
        <f t="shared" si="3"/>
        <v>40923.608200000002</v>
      </c>
      <c r="E21" s="7">
        <f t="shared" si="0"/>
        <v>0.21353100000123959</v>
      </c>
      <c r="F21" s="23">
        <v>12015.908124</v>
      </c>
      <c r="G21" s="21">
        <f t="shared" si="4"/>
        <v>40923.908124000001</v>
      </c>
      <c r="H21" s="15">
        <f t="shared" si="1"/>
        <v>0.27351580000104153</v>
      </c>
    </row>
    <row r="22" spans="1:8" x14ac:dyDescent="0.3">
      <c r="B22" s="2"/>
      <c r="C22" s="2"/>
      <c r="D22" s="2"/>
      <c r="E22" s="7"/>
      <c r="F22" s="7"/>
      <c r="G22" s="2"/>
      <c r="H22" s="7"/>
    </row>
    <row r="23" spans="1:8" x14ac:dyDescent="0.3">
      <c r="B23" s="2"/>
      <c r="C23" s="2"/>
      <c r="D23" s="2"/>
      <c r="E23" s="7"/>
      <c r="F23" s="7"/>
      <c r="G23" s="2"/>
      <c r="H23" s="7"/>
    </row>
    <row r="24" spans="1:8" x14ac:dyDescent="0.3">
      <c r="B24" s="2"/>
      <c r="C24" s="2"/>
      <c r="D24" s="2"/>
      <c r="E24" s="7"/>
      <c r="F24" s="7"/>
      <c r="G24" s="2"/>
      <c r="H24" s="7"/>
    </row>
    <row r="25" spans="1:8" x14ac:dyDescent="0.3">
      <c r="B25" s="2"/>
      <c r="C25" s="2"/>
      <c r="D25" s="2"/>
      <c r="E25" s="7"/>
      <c r="F25" s="7"/>
      <c r="G25" s="2"/>
      <c r="H25" s="7"/>
    </row>
    <row r="26" spans="1:8" x14ac:dyDescent="0.3">
      <c r="B26" s="2"/>
      <c r="C26" s="2"/>
      <c r="D26" s="2"/>
      <c r="E26" s="7"/>
      <c r="F26" s="7"/>
      <c r="G26" s="2"/>
      <c r="H26" s="7"/>
    </row>
    <row r="27" spans="1:8" x14ac:dyDescent="0.3">
      <c r="B27" s="2"/>
      <c r="C27" s="2"/>
      <c r="D27" s="2"/>
      <c r="E27" s="7"/>
      <c r="F27" s="7"/>
      <c r="G27" s="2"/>
      <c r="H27" s="7"/>
    </row>
    <row r="28" spans="1:8" x14ac:dyDescent="0.3">
      <c r="B28" s="2"/>
      <c r="C28" s="2"/>
      <c r="D28" s="2"/>
      <c r="E28" s="7"/>
      <c r="F28" s="7"/>
      <c r="G28" s="2"/>
      <c r="H28" s="7"/>
    </row>
    <row r="29" spans="1:8" x14ac:dyDescent="0.3">
      <c r="B29" s="2"/>
      <c r="C29" s="2"/>
      <c r="D29" s="2"/>
      <c r="E29" s="7"/>
      <c r="F29" s="7"/>
      <c r="G29" s="2"/>
      <c r="H29" s="7"/>
    </row>
    <row r="30" spans="1:8" x14ac:dyDescent="0.3">
      <c r="B30" s="2"/>
      <c r="C30" s="2"/>
      <c r="D30" s="2"/>
      <c r="E30" s="7"/>
      <c r="F30" s="7"/>
      <c r="G30" s="2"/>
      <c r="H30" s="7"/>
    </row>
    <row r="31" spans="1:8" x14ac:dyDescent="0.3">
      <c r="B31" s="2"/>
      <c r="C31" s="2"/>
      <c r="D31" s="2"/>
      <c r="E31" s="7"/>
      <c r="F31" s="7"/>
      <c r="G31" s="2"/>
      <c r="H31" s="7"/>
    </row>
    <row r="32" spans="1:8" x14ac:dyDescent="0.3">
      <c r="B32" s="2"/>
      <c r="C32" s="2"/>
      <c r="D32" s="2"/>
      <c r="E32" s="7"/>
      <c r="F32" s="7"/>
      <c r="G32" s="2"/>
      <c r="H32" s="7"/>
    </row>
    <row r="33" spans="2:8" x14ac:dyDescent="0.3">
      <c r="B33" s="2"/>
      <c r="C33" s="2"/>
      <c r="D33" s="2"/>
      <c r="E33" s="7"/>
      <c r="F33" s="7"/>
      <c r="G33" s="2"/>
      <c r="H33" s="7"/>
    </row>
    <row r="34" spans="2:8" x14ac:dyDescent="0.3">
      <c r="B34" s="2"/>
      <c r="C34" s="2"/>
      <c r="D34" s="2"/>
      <c r="E34" s="7"/>
      <c r="F34" s="7"/>
      <c r="G34" s="2"/>
      <c r="H34" s="7"/>
    </row>
    <row r="35" spans="2:8" x14ac:dyDescent="0.3">
      <c r="B35" s="2"/>
      <c r="C35" s="2"/>
      <c r="D35" s="2"/>
      <c r="E35" s="7"/>
      <c r="F35" s="7"/>
      <c r="G35" s="2"/>
      <c r="H35" s="7"/>
    </row>
    <row r="36" spans="2:8" x14ac:dyDescent="0.3">
      <c r="B36" s="2"/>
      <c r="C36" s="2"/>
      <c r="D36" s="2"/>
      <c r="E36" s="7"/>
      <c r="F36" s="7"/>
      <c r="G36" s="2"/>
      <c r="H36" s="7"/>
    </row>
    <row r="37" spans="2:8" x14ac:dyDescent="0.3">
      <c r="B37" s="2"/>
      <c r="C37" s="2"/>
      <c r="D37" s="2"/>
      <c r="E37" s="7"/>
      <c r="F37" s="7"/>
      <c r="G37" s="2"/>
      <c r="H37" s="7"/>
    </row>
    <row r="38" spans="2:8" x14ac:dyDescent="0.3">
      <c r="B38" s="2"/>
      <c r="C38" s="2"/>
      <c r="D38" s="2"/>
      <c r="E38" s="7"/>
      <c r="F38" s="7"/>
      <c r="G38" s="2"/>
      <c r="H38" s="7"/>
    </row>
    <row r="39" spans="2:8" x14ac:dyDescent="0.3">
      <c r="B39" s="2"/>
      <c r="C39" s="2"/>
      <c r="D39" s="2"/>
      <c r="E39" s="7"/>
      <c r="F39" s="7"/>
      <c r="G39" s="2"/>
      <c r="H39" s="7"/>
    </row>
    <row r="40" spans="2:8" x14ac:dyDescent="0.3">
      <c r="B40" s="2"/>
      <c r="C40" s="2"/>
      <c r="D40" s="2"/>
      <c r="E40" s="7"/>
      <c r="F40" s="7"/>
      <c r="G40" s="2"/>
      <c r="H40" s="7"/>
    </row>
    <row r="41" spans="2:8" x14ac:dyDescent="0.3">
      <c r="B41" s="2"/>
      <c r="C41" s="2"/>
      <c r="D41" s="2"/>
      <c r="E41" s="7"/>
      <c r="F41" s="7"/>
      <c r="G41" s="2"/>
      <c r="H41" s="7"/>
    </row>
    <row r="42" spans="2:8" x14ac:dyDescent="0.3">
      <c r="B42" s="2"/>
      <c r="C42" s="2"/>
      <c r="D42" s="2"/>
      <c r="E42" s="7"/>
      <c r="F42" s="7"/>
      <c r="G42" s="2"/>
      <c r="H42" s="7"/>
    </row>
    <row r="43" spans="2:8" x14ac:dyDescent="0.3">
      <c r="B43" s="2"/>
      <c r="C43" s="2"/>
      <c r="D43" s="2"/>
      <c r="E43" s="7"/>
      <c r="F43" s="7"/>
      <c r="G43" s="2"/>
      <c r="H43" s="7"/>
    </row>
    <row r="44" spans="2:8" x14ac:dyDescent="0.3">
      <c r="B44" s="2"/>
      <c r="C44" s="2"/>
      <c r="D44" s="2"/>
      <c r="E44" s="7"/>
      <c r="F44" s="7"/>
      <c r="G44" s="2"/>
      <c r="H44" s="7"/>
    </row>
    <row r="45" spans="2:8" x14ac:dyDescent="0.3">
      <c r="B45" s="2"/>
      <c r="C45" s="2"/>
      <c r="D45" s="2"/>
      <c r="E45" s="7"/>
      <c r="F45" s="7"/>
      <c r="G45" s="2"/>
      <c r="H45" s="7"/>
    </row>
    <row r="46" spans="2:8" x14ac:dyDescent="0.3">
      <c r="B46" s="2"/>
      <c r="C46" s="2"/>
      <c r="D46" s="2"/>
      <c r="E46" s="7"/>
      <c r="F46" s="7"/>
      <c r="G46" s="2"/>
      <c r="H46" s="7"/>
    </row>
    <row r="47" spans="2:8" x14ac:dyDescent="0.3">
      <c r="B47" s="2"/>
      <c r="C47" s="2"/>
      <c r="D47" s="2"/>
      <c r="E47" s="7"/>
      <c r="F47" s="7"/>
      <c r="G47" s="2"/>
      <c r="H47" s="7"/>
    </row>
    <row r="48" spans="2:8" x14ac:dyDescent="0.3">
      <c r="B48" s="2"/>
      <c r="C48" s="2"/>
      <c r="D48" s="2"/>
      <c r="E48" s="7"/>
      <c r="F48" s="7"/>
      <c r="G48" s="2"/>
      <c r="H48" s="7"/>
    </row>
    <row r="49" spans="2:8" x14ac:dyDescent="0.3">
      <c r="B49" s="2"/>
      <c r="C49" s="2"/>
      <c r="D49" s="2"/>
      <c r="E49" s="7"/>
      <c r="F49" s="7"/>
      <c r="G49" s="2"/>
      <c r="H49" s="7"/>
    </row>
    <row r="50" spans="2:8" x14ac:dyDescent="0.3">
      <c r="B50" s="2"/>
      <c r="C50" s="2"/>
      <c r="D50" s="2"/>
      <c r="E50" s="7"/>
      <c r="F50" s="7"/>
      <c r="G50" s="2"/>
      <c r="H50" s="7"/>
    </row>
    <row r="51" spans="2:8" x14ac:dyDescent="0.3">
      <c r="B51" s="2"/>
      <c r="C51" s="2"/>
      <c r="D51" s="2"/>
      <c r="E51" s="7"/>
      <c r="F51" s="7"/>
      <c r="G51" s="2"/>
      <c r="H51" s="7"/>
    </row>
    <row r="52" spans="2:8" x14ac:dyDescent="0.3">
      <c r="B52" s="2"/>
      <c r="C52" s="2"/>
      <c r="D52" s="2"/>
      <c r="E52" s="7"/>
      <c r="F52" s="7"/>
      <c r="G52" s="2"/>
      <c r="H52" s="7"/>
    </row>
    <row r="53" spans="2:8" x14ac:dyDescent="0.3">
      <c r="B53" s="2"/>
      <c r="C53" s="2"/>
      <c r="D53" s="2"/>
      <c r="E53" s="7"/>
      <c r="F53" s="7"/>
      <c r="G53" s="2"/>
      <c r="H53" s="7"/>
    </row>
    <row r="54" spans="2:8" x14ac:dyDescent="0.3">
      <c r="B54" s="2"/>
      <c r="C54" s="2"/>
      <c r="D54" s="2"/>
      <c r="E54" s="7"/>
      <c r="F54" s="7"/>
      <c r="G54" s="2"/>
      <c r="H54" s="7"/>
    </row>
    <row r="55" spans="2:8" x14ac:dyDescent="0.3">
      <c r="B55" s="2"/>
      <c r="C55" s="2"/>
      <c r="D55" s="2"/>
      <c r="E55" s="7"/>
      <c r="F55" s="7"/>
      <c r="G55" s="2"/>
      <c r="H55" s="7"/>
    </row>
    <row r="56" spans="2:8" x14ac:dyDescent="0.3">
      <c r="B56" s="2"/>
      <c r="C56" s="2"/>
      <c r="D56" s="2"/>
      <c r="E56" s="7"/>
      <c r="F56" s="7"/>
      <c r="G56" s="2"/>
      <c r="H56" s="7"/>
    </row>
    <row r="57" spans="2:8" x14ac:dyDescent="0.3">
      <c r="B57" s="2"/>
      <c r="C57" s="2"/>
      <c r="D57" s="2"/>
      <c r="E57" s="7"/>
      <c r="F57" s="7"/>
      <c r="G57" s="2"/>
      <c r="H57" s="7"/>
    </row>
    <row r="58" spans="2:8" x14ac:dyDescent="0.3">
      <c r="B58" s="2"/>
      <c r="C58" s="2"/>
      <c r="D58" s="2"/>
      <c r="E58" s="7"/>
      <c r="F58" s="7"/>
      <c r="G58" s="2"/>
      <c r="H58" s="7"/>
    </row>
    <row r="59" spans="2:8" x14ac:dyDescent="0.3">
      <c r="B59" s="2"/>
      <c r="C59" s="2"/>
      <c r="D59" s="2"/>
      <c r="E59" s="7"/>
      <c r="F59" s="7"/>
      <c r="G59" s="2"/>
      <c r="H59" s="7"/>
    </row>
    <row r="60" spans="2:8" x14ac:dyDescent="0.3">
      <c r="B60" s="2"/>
      <c r="C60" s="2"/>
      <c r="D60" s="2"/>
      <c r="E60" s="7"/>
      <c r="F60" s="7"/>
      <c r="G60" s="2"/>
      <c r="H60" s="7"/>
    </row>
    <row r="61" spans="2:8" x14ac:dyDescent="0.3">
      <c r="B61" s="2"/>
      <c r="C61" s="2"/>
      <c r="D61" s="2"/>
      <c r="E61" s="7"/>
      <c r="F61" s="7"/>
      <c r="G61" s="2"/>
      <c r="H61" s="7"/>
    </row>
    <row r="62" spans="2:8" x14ac:dyDescent="0.3">
      <c r="B62" s="2"/>
      <c r="C62" s="2"/>
      <c r="D62" s="2"/>
      <c r="E62" s="7"/>
      <c r="F62" s="7"/>
      <c r="G62" s="2"/>
      <c r="H62" s="7"/>
    </row>
    <row r="63" spans="2:8" x14ac:dyDescent="0.3">
      <c r="B63" s="2"/>
      <c r="C63" s="2"/>
      <c r="D63" s="2"/>
      <c r="E63" s="7"/>
      <c r="F63" s="7"/>
      <c r="G63" s="2"/>
      <c r="H63" s="7"/>
    </row>
    <row r="64" spans="2:8" x14ac:dyDescent="0.3">
      <c r="B64" s="2"/>
      <c r="C64" s="2"/>
      <c r="D64" s="2"/>
      <c r="E64" s="7"/>
      <c r="F64" s="7"/>
      <c r="G64" s="2"/>
      <c r="H64" s="7"/>
    </row>
    <row r="65" spans="2:8" x14ac:dyDescent="0.3">
      <c r="B65" s="2"/>
      <c r="C65" s="2"/>
      <c r="D65" s="2"/>
      <c r="E65" s="7"/>
      <c r="F65" s="7"/>
      <c r="G65" s="2"/>
      <c r="H65" s="7"/>
    </row>
    <row r="66" spans="2:8" x14ac:dyDescent="0.3">
      <c r="B66" s="2"/>
      <c r="C66" s="2"/>
      <c r="D66" s="2"/>
      <c r="E66" s="7"/>
      <c r="F66" s="7"/>
      <c r="G66" s="2"/>
      <c r="H66" s="7"/>
    </row>
    <row r="67" spans="2:8" x14ac:dyDescent="0.3">
      <c r="B67" s="2"/>
      <c r="C67" s="2"/>
      <c r="D67" s="2"/>
      <c r="E67" s="2"/>
      <c r="F67" s="2"/>
      <c r="G67" s="2"/>
      <c r="H67" s="2"/>
    </row>
    <row r="68" spans="2:8" x14ac:dyDescent="0.3">
      <c r="B68" s="2"/>
      <c r="C68" s="2"/>
      <c r="D68" s="2"/>
      <c r="E68" s="2"/>
      <c r="F68" s="2"/>
      <c r="G68" s="2"/>
      <c r="H68" s="2"/>
    </row>
    <row r="69" spans="2:8" x14ac:dyDescent="0.3">
      <c r="B69" s="2"/>
      <c r="C69" s="2"/>
      <c r="D69" s="2"/>
      <c r="E69" s="2"/>
      <c r="F69" s="2"/>
      <c r="G69" s="2"/>
      <c r="H69" s="2"/>
    </row>
    <row r="70" spans="2:8" x14ac:dyDescent="0.3">
      <c r="B70" s="2"/>
      <c r="C70" s="2"/>
      <c r="D70" s="2"/>
      <c r="E70" s="2"/>
      <c r="F70" s="2"/>
      <c r="G70" s="2"/>
      <c r="H70" s="2"/>
    </row>
    <row r="71" spans="2:8" x14ac:dyDescent="0.3">
      <c r="B71" s="2"/>
      <c r="C71" s="2"/>
      <c r="D71" s="2"/>
      <c r="E71" s="2"/>
      <c r="F71" s="2"/>
      <c r="G71" s="2"/>
      <c r="H71" s="2"/>
    </row>
    <row r="72" spans="2:8" x14ac:dyDescent="0.3">
      <c r="B72" s="2"/>
      <c r="C72" s="2"/>
      <c r="D72" s="2"/>
      <c r="E72" s="2"/>
      <c r="F72" s="2"/>
      <c r="G72" s="2"/>
      <c r="H72" s="2"/>
    </row>
    <row r="73" spans="2:8" x14ac:dyDescent="0.3">
      <c r="B73" s="2"/>
      <c r="C73" s="2"/>
      <c r="D73" s="2"/>
      <c r="E73" s="2"/>
      <c r="F73" s="2"/>
      <c r="G73" s="2"/>
      <c r="H73" s="2"/>
    </row>
  </sheetData>
  <mergeCells count="4">
    <mergeCell ref="A2:B2"/>
    <mergeCell ref="D1:E1"/>
    <mergeCell ref="G1:H1"/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D8"/>
  <sheetViews>
    <sheetView workbookViewId="0">
      <pane ySplit="3" topLeftCell="A4" activePane="bottomLeft" state="frozen"/>
      <selection pane="bottomLeft" activeCell="A5" sqref="A5"/>
    </sheetView>
  </sheetViews>
  <sheetFormatPr defaultRowHeight="14.4" x14ac:dyDescent="0.3"/>
  <cols>
    <col min="1" max="2" width="18.33203125" bestFit="1" customWidth="1"/>
    <col min="3" max="3" width="3" bestFit="1" customWidth="1"/>
    <col min="4" max="4" width="3.5546875" bestFit="1" customWidth="1"/>
  </cols>
  <sheetData>
    <row r="1" spans="1:4" x14ac:dyDescent="0.3">
      <c r="A1" s="46" t="s">
        <v>36</v>
      </c>
      <c r="B1" s="46"/>
      <c r="C1" s="46"/>
      <c r="D1" s="46"/>
    </row>
    <row r="2" spans="1:4" x14ac:dyDescent="0.3">
      <c r="A2" s="30" t="s">
        <v>10</v>
      </c>
      <c r="B2" s="30" t="s">
        <v>0</v>
      </c>
      <c r="C2" s="46" t="s">
        <v>6</v>
      </c>
      <c r="D2" s="46"/>
    </row>
    <row r="3" spans="1:4" x14ac:dyDescent="0.3">
      <c r="A3" s="31" t="s">
        <v>2</v>
      </c>
      <c r="B3" s="31" t="s">
        <v>2</v>
      </c>
      <c r="C3" s="31" t="s">
        <v>5</v>
      </c>
      <c r="D3" s="31" t="s">
        <v>7</v>
      </c>
    </row>
    <row r="4" spans="1:4" x14ac:dyDescent="0.3">
      <c r="A4" s="2">
        <v>40921.208333333336</v>
      </c>
      <c r="B4" s="2">
        <v>40923.743750000001</v>
      </c>
      <c r="C4" s="6"/>
      <c r="D4" s="7"/>
    </row>
    <row r="5" spans="1:4" x14ac:dyDescent="0.3">
      <c r="A5" s="2"/>
      <c r="B5" s="2"/>
      <c r="C5" s="6"/>
      <c r="D5" s="7"/>
    </row>
    <row r="6" spans="1:4" x14ac:dyDescent="0.3">
      <c r="A6" s="2"/>
      <c r="B6" s="2"/>
      <c r="C6" s="6"/>
      <c r="D6" s="7"/>
    </row>
    <row r="7" spans="1:4" x14ac:dyDescent="0.3">
      <c r="A7" s="2"/>
      <c r="B7" s="2"/>
      <c r="C7" s="6"/>
      <c r="D7" s="7"/>
    </row>
    <row r="8" spans="1:4" x14ac:dyDescent="0.3">
      <c r="A8" s="2"/>
      <c r="B8" s="2"/>
      <c r="C8" s="6"/>
      <c r="D8" s="7"/>
    </row>
  </sheetData>
  <mergeCells count="2">
    <mergeCell ref="A1:D1"/>
    <mergeCell ref="C2:D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D8"/>
  <sheetViews>
    <sheetView workbookViewId="0">
      <pane ySplit="3" topLeftCell="A4" activePane="bottomLeft" state="frozen"/>
      <selection pane="bottomLeft" activeCell="A7" sqref="A7"/>
    </sheetView>
  </sheetViews>
  <sheetFormatPr defaultRowHeight="14.4" x14ac:dyDescent="0.3"/>
  <cols>
    <col min="1" max="2" width="18.33203125" bestFit="1" customWidth="1"/>
    <col min="3" max="3" width="3" bestFit="1" customWidth="1"/>
    <col min="4" max="4" width="3.5546875" bestFit="1" customWidth="1"/>
  </cols>
  <sheetData>
    <row r="1" spans="1:4" x14ac:dyDescent="0.3">
      <c r="A1" s="46" t="s">
        <v>13</v>
      </c>
      <c r="B1" s="46"/>
      <c r="C1" s="46"/>
      <c r="D1" s="46"/>
    </row>
    <row r="2" spans="1:4" x14ac:dyDescent="0.3">
      <c r="A2" s="16" t="s">
        <v>10</v>
      </c>
      <c r="B2" s="16" t="s">
        <v>0</v>
      </c>
      <c r="C2" s="46" t="s">
        <v>6</v>
      </c>
      <c r="D2" s="46"/>
    </row>
    <row r="3" spans="1:4" x14ac:dyDescent="0.3">
      <c r="A3" s="17" t="s">
        <v>2</v>
      </c>
      <c r="B3" s="17" t="s">
        <v>2</v>
      </c>
      <c r="C3" s="17" t="s">
        <v>5</v>
      </c>
      <c r="D3" s="17" t="s">
        <v>7</v>
      </c>
    </row>
    <row r="4" spans="1:4" x14ac:dyDescent="0.3">
      <c r="A4" s="2">
        <v>40918.960648148146</v>
      </c>
      <c r="B4" s="2">
        <v>40923.387499999997</v>
      </c>
      <c r="C4" s="6">
        <v>24</v>
      </c>
      <c r="D4" s="7">
        <f>$C4/24</f>
        <v>1</v>
      </c>
    </row>
    <row r="5" spans="1:4" x14ac:dyDescent="0.3">
      <c r="A5" s="2">
        <v>40920.365995370368</v>
      </c>
      <c r="B5" s="2">
        <v>40923.508333333331</v>
      </c>
      <c r="C5" s="6">
        <v>12</v>
      </c>
      <c r="D5" s="7">
        <f>$C5/24</f>
        <v>0.5</v>
      </c>
    </row>
    <row r="6" spans="1:4" x14ac:dyDescent="0.3">
      <c r="A6" s="2">
        <v>40921.280821759261</v>
      </c>
      <c r="B6" s="2">
        <v>40923.681944444441</v>
      </c>
      <c r="C6" s="6">
        <v>12</v>
      </c>
      <c r="D6" s="7">
        <f>$C6/24</f>
        <v>0.5</v>
      </c>
    </row>
    <row r="7" spans="1:4" x14ac:dyDescent="0.3">
      <c r="A7" s="2">
        <v>40922.297407407408</v>
      </c>
      <c r="B7" s="2">
        <v>40923.743750000001</v>
      </c>
      <c r="C7" s="6">
        <v>12</v>
      </c>
      <c r="D7" s="7">
        <f>$C7/24</f>
        <v>0.5</v>
      </c>
    </row>
    <row r="8" spans="1:4" x14ac:dyDescent="0.3">
      <c r="A8" s="2"/>
      <c r="B8" s="2"/>
      <c r="C8" s="6"/>
      <c r="D8" s="7"/>
    </row>
  </sheetData>
  <mergeCells count="2">
    <mergeCell ref="A1:D1"/>
    <mergeCell ref="C2:D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"/>
  <sheetViews>
    <sheetView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2" width="18.33203125" bestFit="1" customWidth="1"/>
    <col min="3" max="3" width="3" bestFit="1" customWidth="1"/>
    <col min="4" max="4" width="3.5546875" bestFit="1" customWidth="1"/>
  </cols>
  <sheetData>
    <row r="1" spans="1:4" x14ac:dyDescent="0.3">
      <c r="A1" s="46" t="s">
        <v>9</v>
      </c>
      <c r="B1" s="46"/>
      <c r="C1" s="46"/>
      <c r="D1" s="46"/>
    </row>
    <row r="2" spans="1:4" x14ac:dyDescent="0.3">
      <c r="A2" s="8" t="s">
        <v>10</v>
      </c>
      <c r="B2" s="8" t="s">
        <v>0</v>
      </c>
      <c r="C2" s="46" t="s">
        <v>6</v>
      </c>
      <c r="D2" s="46"/>
    </row>
    <row r="3" spans="1:4" x14ac:dyDescent="0.3">
      <c r="A3" s="9" t="s">
        <v>2</v>
      </c>
      <c r="B3" s="9" t="s">
        <v>2</v>
      </c>
      <c r="C3" s="9" t="s">
        <v>5</v>
      </c>
      <c r="D3" s="9" t="s">
        <v>7</v>
      </c>
    </row>
    <row r="4" spans="1:4" x14ac:dyDescent="0.3">
      <c r="A4" s="2">
        <v>40914.546527777777</v>
      </c>
      <c r="B4" s="2">
        <v>40925.041666666664</v>
      </c>
      <c r="C4" s="6">
        <v>48</v>
      </c>
      <c r="D4" s="7">
        <f>$C4/24</f>
        <v>2</v>
      </c>
    </row>
  </sheetData>
  <mergeCells count="2">
    <mergeCell ref="A1:D1"/>
    <mergeCell ref="C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D10"/>
  <sheetViews>
    <sheetView workbookViewId="0">
      <pane ySplit="3" topLeftCell="A4" activePane="bottomLeft" state="frozen"/>
      <selection pane="bottomLeft" activeCell="A10" sqref="A10"/>
    </sheetView>
  </sheetViews>
  <sheetFormatPr defaultRowHeight="14.4" x14ac:dyDescent="0.3"/>
  <cols>
    <col min="1" max="2" width="18.33203125" bestFit="1" customWidth="1"/>
    <col min="3" max="3" width="3" bestFit="1" customWidth="1"/>
    <col min="4" max="4" width="3.5546875" bestFit="1" customWidth="1"/>
  </cols>
  <sheetData>
    <row r="1" spans="1:4" x14ac:dyDescent="0.3">
      <c r="A1" s="46" t="s">
        <v>4</v>
      </c>
      <c r="B1" s="46"/>
      <c r="C1" s="46"/>
      <c r="D1" s="46"/>
    </row>
    <row r="2" spans="1:4" x14ac:dyDescent="0.3">
      <c r="A2" s="12" t="s">
        <v>10</v>
      </c>
      <c r="B2" s="4" t="s">
        <v>0</v>
      </c>
      <c r="C2" s="46" t="s">
        <v>6</v>
      </c>
      <c r="D2" s="46"/>
    </row>
    <row r="3" spans="1:4" x14ac:dyDescent="0.3">
      <c r="A3" s="3" t="s">
        <v>2</v>
      </c>
      <c r="B3" s="3" t="s">
        <v>2</v>
      </c>
      <c r="C3" s="5" t="s">
        <v>5</v>
      </c>
      <c r="D3" s="5" t="s">
        <v>7</v>
      </c>
    </row>
    <row r="4" spans="1:4" x14ac:dyDescent="0.3">
      <c r="A4" s="2">
        <v>40910.349858200003</v>
      </c>
      <c r="B4" s="2">
        <v>40923.977777777778</v>
      </c>
      <c r="C4" s="6">
        <v>18</v>
      </c>
      <c r="D4" s="7">
        <f t="shared" ref="D4:D10" si="0">$C4/24</f>
        <v>0.75</v>
      </c>
    </row>
    <row r="5" spans="1:4" x14ac:dyDescent="0.3">
      <c r="A5" s="2">
        <v>40913.239987749999</v>
      </c>
      <c r="B5" s="2">
        <v>40923.65625</v>
      </c>
      <c r="C5" s="6">
        <v>12</v>
      </c>
      <c r="D5" s="7">
        <f t="shared" si="0"/>
        <v>0.5</v>
      </c>
    </row>
    <row r="6" spans="1:4" x14ac:dyDescent="0.3">
      <c r="A6" s="2">
        <v>40915.388935219999</v>
      </c>
      <c r="B6" s="2">
        <v>40923.604166666664</v>
      </c>
      <c r="C6" s="6">
        <v>12</v>
      </c>
      <c r="D6" s="7">
        <f t="shared" si="0"/>
        <v>0.5</v>
      </c>
    </row>
    <row r="7" spans="1:4" x14ac:dyDescent="0.3">
      <c r="A7" s="2">
        <v>40917.350695059999</v>
      </c>
      <c r="B7" s="2">
        <v>40923.470833333333</v>
      </c>
      <c r="C7" s="6">
        <v>10</v>
      </c>
      <c r="D7" s="7">
        <f t="shared" si="0"/>
        <v>0.41666666666666669</v>
      </c>
    </row>
    <row r="8" spans="1:4" x14ac:dyDescent="0.3">
      <c r="A8" s="2">
        <v>40919.370000000003</v>
      </c>
      <c r="B8" s="2">
        <v>40923.65902777778</v>
      </c>
      <c r="C8" s="6">
        <v>9</v>
      </c>
      <c r="D8" s="7">
        <f t="shared" si="0"/>
        <v>0.375</v>
      </c>
    </row>
    <row r="9" spans="1:4" x14ac:dyDescent="0.3">
      <c r="A9" s="2">
        <v>40920.347320410001</v>
      </c>
      <c r="B9" s="2">
        <v>40923.5</v>
      </c>
      <c r="C9" s="6">
        <v>3</v>
      </c>
      <c r="D9" s="7">
        <f t="shared" si="0"/>
        <v>0.125</v>
      </c>
    </row>
    <row r="10" spans="1:4" x14ac:dyDescent="0.3">
      <c r="A10" s="2">
        <v>40921.384189814817</v>
      </c>
      <c r="B10" s="2">
        <v>40923.711805555555</v>
      </c>
      <c r="C10" s="6">
        <v>3</v>
      </c>
      <c r="D10" s="7">
        <f t="shared" si="0"/>
        <v>0.125</v>
      </c>
    </row>
  </sheetData>
  <mergeCells count="2">
    <mergeCell ref="C2:D2"/>
    <mergeCell ref="A1:D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Latest Estimates</vt:lpstr>
      <vt:lpstr>Chart Text</vt:lpstr>
      <vt:lpstr>Aerospace</vt:lpstr>
      <vt:lpstr>Lavari</vt:lpstr>
      <vt:lpstr>Molczan</vt:lpstr>
      <vt:lpstr>RADF</vt:lpstr>
      <vt:lpstr>Roscosmos</vt:lpstr>
      <vt:lpstr>Salanitri</vt:lpstr>
      <vt:lpstr>Zimmer</vt:lpstr>
      <vt:lpstr>Plot Jan 10-17</vt:lpstr>
      <vt:lpstr>Plot Jan 7-17</vt:lpstr>
      <vt:lpstr>Plot Jan 1-17</vt:lpstr>
      <vt:lpstr>'Latest Estimates'!Print_Area</vt:lpstr>
    </vt:vector>
  </TitlesOfParts>
  <Company>Molczan Software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Molczan</dc:creator>
  <cp:lastModifiedBy>Ted Molczan</cp:lastModifiedBy>
  <cp:lastPrinted>2012-01-14T16:26:40Z</cp:lastPrinted>
  <dcterms:created xsi:type="dcterms:W3CDTF">2011-09-22T13:22:43Z</dcterms:created>
  <dcterms:modified xsi:type="dcterms:W3CDTF">2012-01-14T16:27:57Z</dcterms:modified>
</cp:coreProperties>
</file>